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wels365-my.sharepoint.com/personal/dennis_maurer_wels_net/Documents/"/>
    </mc:Choice>
  </mc:AlternateContent>
  <xr:revisionPtr revIDLastSave="0" documentId="8_{CD122806-C527-4B74-AC76-9DE1F86C1C33}" xr6:coauthVersionLast="47" xr6:coauthVersionMax="47" xr10:uidLastSave="{00000000-0000-0000-0000-000000000000}"/>
  <bookViews>
    <workbookView xWindow="-110" yWindow="-110" windowWidth="19420" windowHeight="10300" tabRatio="831" activeTab="3" xr2:uid="{00000000-000D-0000-FFFF-FFFF00000000}"/>
  </bookViews>
  <sheets>
    <sheet name="Cover" sheetId="18" r:id="rId1"/>
    <sheet name="ItemsWeights" sheetId="4" r:id="rId2"/>
    <sheet name="Calculator" sheetId="20" r:id="rId3"/>
    <sheet name="2025 Q1 Index" sheetId="21" r:id="rId4"/>
    <sheet name="2025 Q1 AveragePrice" sheetId="13" r:id="rId5"/>
    <sheet name="2024 Q1 - 2025 Q1 Index" sheetId="14" r:id="rId6"/>
    <sheet name="2024 Q1 - 2025 Q1 AveragePrice" sheetId="15" r:id="rId7"/>
  </sheets>
  <definedNames>
    <definedName name="_xlnm._FilterDatabase" localSheetId="6" hidden="1">'2024 Q1 - 2025 Q1 AveragePrice'!$AE$1:$AE$302</definedName>
    <definedName name="_xlnm._FilterDatabase" localSheetId="4" hidden="1">'2025 Q1 AveragePrice'!$AE$1:$AK$265</definedName>
    <definedName name="Cities">'2024 Q1 - 2025 Q1 Index'!$D$6:$D$287</definedName>
    <definedName name="_xlnm.Print_Area" localSheetId="5">'2024 Q1 - 2025 Q1 Index'!$A$1:$K$270</definedName>
    <definedName name="_xlnm.Print_Area" localSheetId="1">ItemsWeights!$A$1:$H$40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 i="20" l="1"/>
  <c r="D87" i="20"/>
  <c r="D86" i="20"/>
  <c r="D85" i="20"/>
  <c r="D84" i="20"/>
  <c r="D83" i="20"/>
  <c r="D82" i="20"/>
  <c r="D81" i="20"/>
  <c r="D80" i="20"/>
  <c r="D79" i="20"/>
  <c r="D78" i="20"/>
  <c r="D77" i="20"/>
  <c r="D76" i="20"/>
  <c r="D75" i="20"/>
  <c r="D74" i="20"/>
  <c r="D73" i="20"/>
  <c r="D72" i="20"/>
  <c r="D71" i="20"/>
  <c r="D70" i="20"/>
  <c r="D69" i="20"/>
  <c r="D68" i="20"/>
  <c r="D67" i="20"/>
  <c r="D66" i="20"/>
  <c r="D65" i="20"/>
  <c r="D64" i="20"/>
  <c r="D63" i="20"/>
  <c r="D62" i="20"/>
  <c r="D61" i="20"/>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A29" i="20"/>
  <c r="A28" i="20"/>
  <c r="A27" i="20"/>
  <c r="A26" i="20"/>
  <c r="A25" i="20"/>
  <c r="A24" i="20"/>
  <c r="B3" i="20"/>
  <c r="B27" i="20" s="1"/>
  <c r="B4" i="20"/>
  <c r="C45" i="20" s="1"/>
  <c r="B26" i="20" l="1"/>
  <c r="C77" i="20"/>
  <c r="C43" i="20"/>
  <c r="C83" i="20"/>
  <c r="B75" i="20"/>
  <c r="C25" i="20"/>
  <c r="C78" i="20"/>
  <c r="B82" i="20"/>
  <c r="C29" i="20"/>
  <c r="C26" i="20"/>
  <c r="B61" i="20"/>
  <c r="B73" i="20"/>
  <c r="C53" i="20"/>
  <c r="B43" i="20"/>
  <c r="C72" i="20"/>
  <c r="C81" i="20"/>
  <c r="B29" i="20"/>
  <c r="C51" i="20"/>
  <c r="B74" i="20"/>
  <c r="C54" i="20"/>
  <c r="B44" i="20"/>
  <c r="C60" i="20"/>
  <c r="B84" i="20"/>
  <c r="C33" i="20"/>
  <c r="B51" i="20"/>
  <c r="B62" i="20"/>
  <c r="C65" i="20"/>
  <c r="B52" i="20"/>
  <c r="C34" i="20"/>
  <c r="B50" i="20"/>
  <c r="B70" i="20"/>
  <c r="B64" i="20"/>
  <c r="C59" i="20"/>
  <c r="C68" i="20"/>
  <c r="B79" i="20"/>
  <c r="C66" i="20"/>
  <c r="C42" i="20"/>
  <c r="C82" i="20"/>
  <c r="C37" i="20"/>
  <c r="C47" i="20"/>
  <c r="B78" i="20"/>
  <c r="C86" i="20"/>
  <c r="B53" i="20"/>
  <c r="B76" i="20"/>
  <c r="C36" i="20"/>
  <c r="B88" i="20"/>
  <c r="B45" i="20"/>
  <c r="C63" i="20"/>
  <c r="B48" i="20"/>
  <c r="B58" i="20"/>
  <c r="B38" i="20"/>
  <c r="B36" i="20"/>
  <c r="B80" i="20"/>
  <c r="B66" i="20"/>
  <c r="B65" i="20"/>
  <c r="B22" i="20"/>
  <c r="B72" i="20"/>
  <c r="C71" i="20"/>
  <c r="B33" i="20"/>
  <c r="B60" i="20"/>
  <c r="C87" i="20"/>
  <c r="B28" i="20"/>
  <c r="C23" i="20"/>
  <c r="B49" i="20"/>
  <c r="B39" i="20"/>
  <c r="B69" i="20"/>
  <c r="C69" i="20"/>
  <c r="C44" i="20"/>
  <c r="C76" i="20"/>
  <c r="C61" i="20"/>
  <c r="C40" i="20"/>
  <c r="C70" i="20"/>
  <c r="B56" i="20"/>
  <c r="B35" i="20"/>
  <c r="C28" i="20"/>
  <c r="B86" i="20"/>
  <c r="C58" i="20"/>
  <c r="B59" i="20"/>
  <c r="B85" i="20"/>
  <c r="C75" i="20"/>
  <c r="B55" i="20"/>
  <c r="B37" i="20"/>
  <c r="C50" i="20"/>
  <c r="C56" i="20"/>
  <c r="B32" i="20"/>
  <c r="B47" i="20"/>
  <c r="C88" i="20"/>
  <c r="C22" i="20"/>
  <c r="B81" i="20"/>
  <c r="C39" i="20"/>
  <c r="C52" i="20"/>
  <c r="B83" i="20"/>
  <c r="B41" i="20"/>
  <c r="C35" i="20"/>
  <c r="C80" i="20"/>
  <c r="C84" i="20"/>
  <c r="C24" i="20"/>
  <c r="C79" i="20"/>
  <c r="B77" i="20"/>
  <c r="C48" i="20"/>
  <c r="B46" i="20"/>
  <c r="B40" i="20"/>
  <c r="C27" i="20"/>
  <c r="C18" i="20" s="1"/>
  <c r="C49" i="20"/>
  <c r="B24" i="20"/>
  <c r="C46" i="20"/>
  <c r="C32" i="20"/>
  <c r="C85" i="20"/>
  <c r="C74" i="20"/>
  <c r="A14" i="20"/>
  <c r="B87" i="20"/>
  <c r="B63" i="20"/>
  <c r="B68" i="20"/>
  <c r="C41" i="20"/>
  <c r="B71" i="20"/>
  <c r="C57" i="20"/>
  <c r="C38" i="20"/>
  <c r="B67" i="20"/>
  <c r="B57" i="20"/>
  <c r="B54" i="20"/>
  <c r="B42" i="20"/>
  <c r="C64" i="20"/>
  <c r="B34" i="20"/>
  <c r="B23" i="20"/>
  <c r="C67" i="20"/>
  <c r="B25" i="20"/>
  <c r="C55" i="20"/>
  <c r="C73" i="20"/>
  <c r="C62" i="20"/>
  <c r="C17" i="20" l="1"/>
  <c r="A11" i="20"/>
  <c r="C16" i="20"/>
  <c r="C19" i="20"/>
  <c r="C15" i="20"/>
</calcChain>
</file>

<file path=xl/sharedStrings.xml><?xml version="1.0" encoding="utf-8"?>
<sst xmlns="http://schemas.openxmlformats.org/spreadsheetml/2006/main" count="4277" uniqueCount="879">
  <si>
    <t>.</t>
  </si>
  <si>
    <r>
      <t>ABOUT THE INDEX:</t>
    </r>
    <r>
      <rPr>
        <sz val="10"/>
        <rFont val="Arial"/>
        <family val="2"/>
      </rPr>
      <t xml:space="preserve"> C2ER produces the </t>
    </r>
    <r>
      <rPr>
        <i/>
        <sz val="10"/>
        <rFont val="Arial"/>
        <family val="2"/>
      </rPr>
      <t>Cost of Living Index</t>
    </r>
    <r>
      <rPr>
        <sz val="10"/>
        <rFont val="Arial"/>
        <family val="2"/>
      </rPr>
      <t xml:space="preserve"> to provide a useful and reasonably accurate measure of living cost differences among urban areas. Items on which the Index is based have been carefully chosen to reflect the different categories of consumer expenditures. Weights assigned to relative costs are based on government survey data on expenditure patterns for professional and executive households. All items are priced in each place at a specified time and according to standardized specifications.</t>
    </r>
  </si>
  <si>
    <r>
      <t xml:space="preserve">INTERPRETING THE INDEX: </t>
    </r>
    <r>
      <rPr>
        <sz val="10"/>
        <rFont val="Arial"/>
        <family val="2"/>
      </rPr>
      <t xml:space="preserve">The </t>
    </r>
    <r>
      <rPr>
        <i/>
        <sz val="10"/>
        <rFont val="Arial"/>
        <family val="2"/>
      </rPr>
      <t>Cost of Living Index</t>
    </r>
    <r>
      <rPr>
        <sz val="10"/>
        <rFont val="Arial"/>
        <family val="2"/>
      </rPr>
      <t xml:space="preserve"> measures relative price levels for consumer goods and services in participating areas. The average for all participating places, both metropolitan and nonmetropolitan, equals 100, and each participant’s index is read as a percentage of the average for all places.</t>
    </r>
  </si>
  <si>
    <r>
      <t xml:space="preserve">The </t>
    </r>
    <r>
      <rPr>
        <b/>
        <i/>
        <sz val="10"/>
        <rFont val="Arial"/>
        <family val="2"/>
      </rPr>
      <t>Index</t>
    </r>
    <r>
      <rPr>
        <b/>
        <sz val="10"/>
        <rFont val="Arial"/>
        <family val="2"/>
      </rPr>
      <t xml:space="preserve"> does not measure inflation</t>
    </r>
    <r>
      <rPr>
        <sz val="10"/>
        <rFont val="Arial"/>
        <family val="2"/>
      </rPr>
      <t xml:space="preserve"> (price change over time). Because each quarterly report is a separate comparison of prices at a single point in time, and because both the number and the mix of participants changes from one quarter to the next, </t>
    </r>
    <r>
      <rPr>
        <b/>
        <sz val="10"/>
        <rFont val="Arial"/>
        <family val="2"/>
      </rPr>
      <t>Index data from different quarters cannot be compared</t>
    </r>
    <r>
      <rPr>
        <sz val="10"/>
        <rFont val="Arial"/>
        <family val="2"/>
      </rPr>
      <t xml:space="preserve">. For inflation data, contact the US Bureau of Labor Statistics (BLS) at </t>
    </r>
    <r>
      <rPr>
        <u/>
        <sz val="10"/>
        <rFont val="Arial"/>
        <family val="2"/>
      </rPr>
      <t>www.bls.gov</t>
    </r>
    <r>
      <rPr>
        <sz val="10"/>
        <rFont val="Arial"/>
        <family val="2"/>
      </rPr>
      <t>.</t>
    </r>
  </si>
  <si>
    <t>Because the number of items priced is limited, it is not valid to treat percentage differences between areas as exact measures. Since judgment sampling is used in this survey, no confidence interval can be determined. Small differences, however, should not be construed as significant—or even as indicating correctly which area is the more expensive.</t>
  </si>
  <si>
    <r>
      <t xml:space="preserve">PARTICIPATING AREAS: </t>
    </r>
    <r>
      <rPr>
        <sz val="10"/>
        <rFont val="Arial"/>
        <family val="2"/>
      </rPr>
      <t>Areas included in this survey are those where chambers of commerce or similar organizations have volunteered to participate. The number of respondents varies from quarter to quarter, and C2ER makes a continuing effort to expand coverage of metropolitan areas. Any metropolitan area not represented in this report is absent because local organizations have opted not to collect data.</t>
    </r>
    <r>
      <rPr>
        <b/>
        <sz val="10"/>
        <rFont val="Arial"/>
        <family val="2"/>
      </rPr>
      <t xml:space="preserve"> </t>
    </r>
    <r>
      <rPr>
        <b/>
        <i/>
        <sz val="10"/>
        <rFont val="Arial"/>
        <family val="2"/>
      </rPr>
      <t>C2ER has no data for areas that do not appear in this report.</t>
    </r>
  </si>
  <si>
    <r>
      <t>PRICE REPORTING:</t>
    </r>
    <r>
      <rPr>
        <sz val="10"/>
        <rFont val="Arial"/>
        <family val="2"/>
      </rPr>
      <t xml:space="preserve"> C2ER stringently reviews all prices reported, and attempts to eliminate errors and noncompliance with specifications. All price data are obtained from sources deemed reliable, but no representation is made as to the complete accuracy thereof. They are published subject to errors, omissions, changes, and withdrawals without notice.</t>
    </r>
  </si>
  <si>
    <r>
      <t>SPECIFICATIONS:</t>
    </r>
    <r>
      <rPr>
        <sz val="10"/>
        <rFont val="Arial"/>
        <family val="2"/>
      </rPr>
      <t xml:space="preserve"> Abbreviated specifications for all items are presented only as a guide to users of this report; far more detailed specifications are contained in the manual that governs pricing, which may be found at </t>
    </r>
    <r>
      <rPr>
        <u/>
        <sz val="10"/>
        <rFont val="Arial"/>
        <family val="2"/>
      </rPr>
      <t>www.c2er.org</t>
    </r>
  </si>
  <si>
    <r>
      <t xml:space="preserve">EXCLUSION OF TAXES: </t>
    </r>
    <r>
      <rPr>
        <sz val="10"/>
        <rFont val="Arial"/>
        <family val="2"/>
      </rPr>
      <t>C2ER is fully cognizant that state and local taxes are an integral part of the cost of living, and that tax burdens vary widely not only among states and metropolitan areas, but even within metropolitan areas. Due to the multiplicity of state and local taxes, taxing jurisdictions, and assessment procedures, it is not feasible to calculate local tax burdens reliably. C2ER has opted to produce an index that adequately measures differences in goods and services costs, rather than to produce an inaccurate measure that attempts to incorporate taxes levied on real and intangible property, retail purchases, and income.</t>
    </r>
  </si>
  <si>
    <r>
      <t>TWO SECTIONS OF QUARTERLY DATA:</t>
    </r>
    <r>
      <rPr>
        <sz val="10"/>
        <rFont val="Arial"/>
        <family val="2"/>
      </rPr>
      <t xml:space="preserve"> The</t>
    </r>
    <r>
      <rPr>
        <i/>
        <sz val="10"/>
        <rFont val="Arial"/>
        <family val="2"/>
      </rPr>
      <t xml:space="preserve"> Cost of Living Index </t>
    </r>
    <r>
      <rPr>
        <sz val="10"/>
        <rFont val="Arial"/>
        <family val="2"/>
      </rPr>
      <t>presents data in two sections:</t>
    </r>
  </si>
  <si>
    <r>
      <t>URBAN AREA INDEX DATA:</t>
    </r>
    <r>
      <rPr>
        <b/>
        <sz val="10"/>
        <rFont val="Arial"/>
        <family val="2"/>
      </rPr>
      <t xml:space="preserve"> </t>
    </r>
    <r>
      <rPr>
        <sz val="10"/>
        <rFont val="Arial"/>
        <family val="2"/>
      </rPr>
      <t>This section shows each participating area's Composite Index and six component indexes—Grocery Items, Housing, Utilities, Transportation, Health Care, and Miscellaneous Goods and Services. Places are listed by state. Within each state, places appear alphabetically within metropolitan area, metropolitan division or micropolitan area in the U.S.  C2ER has adopted the new 2013 metro and micro area definitions announced by the US Office of Management and Budget (OMB).</t>
    </r>
  </si>
  <si>
    <t xml:space="preserve">Data users who opt to use suburban places as surrogates for central cities should be aware that living cost differences can exist within large metropolitan areas.  This caution is particularly important where there are substantial differences in housing costs and/or utility rates.  </t>
  </si>
  <si>
    <r>
      <t xml:space="preserve">AVERAGE PRICES: </t>
    </r>
    <r>
      <rPr>
        <sz val="10"/>
        <rFont val="Arial"/>
        <family val="2"/>
      </rPr>
      <t>The average price reported for each item in the survey is shown for each participating place. Places are listed alphabetically within state, without respect to metropolitan or micropolitan status. After the final state listing, this section presents the median, average, standard deviation, and range for each item.</t>
    </r>
  </si>
  <si>
    <r>
      <t xml:space="preserve">DATA REQUESTS: </t>
    </r>
    <r>
      <rPr>
        <sz val="10"/>
        <rFont val="Arial"/>
        <family val="2"/>
      </rPr>
      <t>Please use our website or direct requests for data to your local chamber of commerce or public library.</t>
    </r>
  </si>
  <si>
    <r>
      <t>OTHER QUESTIONS:</t>
    </r>
    <r>
      <rPr>
        <sz val="10"/>
        <rFont val="Arial"/>
        <family val="2"/>
      </rPr>
      <t xml:space="preserve"> Please direct all questions except data requests to C2ER at the mailing address shown on the previous page, voice 703-522-4980, fax 480-393-5098, or www.c2er.org (“Contact Us”).</t>
    </r>
  </si>
  <si>
    <r>
      <t xml:space="preserve">SUBSCRIPTIONS: </t>
    </r>
    <r>
      <rPr>
        <sz val="10"/>
        <rFont val="Arial"/>
        <family val="2"/>
      </rPr>
      <t>This quarterly report is available by subscription for US$350 per year. Subscriptions begin with the current issue unless the subscriber specifies otherwise. Single copies of current or back reports may be purchased for $82.50 each. Electronic subscriptions are available for $275 for four quarters. Combined print/electronic subscriptions are available for $325 per year. Order forms are available from the C2ER Subscription Office (voice 703-522-4980, fax 480-393-5098, or www.c2er.org). Please call or e-mail info@c2er.org about international orders.</t>
    </r>
  </si>
  <si>
    <t>Fax and Internet orders may be placed with VISA, MasterCard, or American Express account number; mail orders may use any of those options plus check (payable to “C2ER”) or government purchase order in U.S. currency.</t>
  </si>
  <si>
    <t>If you have questions about your subscription, contact the C2ER Subscription Office (703-522-4980).</t>
  </si>
  <si>
    <r>
      <t>COPYRIGHT POLICY:</t>
    </r>
    <r>
      <rPr>
        <sz val="10"/>
        <rFont val="Arial"/>
        <family val="2"/>
      </rPr>
      <t xml:space="preserve"> Each issue of the </t>
    </r>
    <r>
      <rPr>
        <i/>
        <sz val="10"/>
        <rFont val="Arial"/>
        <family val="2"/>
      </rPr>
      <t>Cost of Living Index</t>
    </r>
    <r>
      <rPr>
        <sz val="10"/>
        <rFont val="Arial"/>
        <family val="2"/>
      </rPr>
      <t xml:space="preserve"> is copyrighted. Printing, transferring into computer-readable format, or otherwise reproducing an entire Index report or any part thereof </t>
    </r>
    <r>
      <rPr>
        <b/>
        <sz val="10"/>
        <rFont val="Arial"/>
        <family val="2"/>
      </rPr>
      <t>for sale</t>
    </r>
    <r>
      <rPr>
        <sz val="10"/>
        <rFont val="Arial"/>
        <family val="2"/>
      </rPr>
      <t xml:space="preserve"> is expressly prohibited unless written permission is obtained from C2ER. News media, however, are permitted to use </t>
    </r>
    <r>
      <rPr>
        <i/>
        <sz val="10"/>
        <rFont val="Arial"/>
        <family val="2"/>
      </rPr>
      <t>Index</t>
    </r>
    <r>
      <rPr>
        <sz val="10"/>
        <rFont val="Arial"/>
        <family val="2"/>
      </rPr>
      <t xml:space="preserve"> data in editorial form in both paper copy and on the Internet, and are permitted to reproduce tables in part to illustrate text, provided appropriate credit is given to C2ER.  </t>
    </r>
  </si>
  <si>
    <t xml:space="preserve">They are granted no other reproduction rights. </t>
  </si>
  <si>
    <r>
      <t xml:space="preserve">Participants may post on their Internet sites index data (but not average prices) for their area, for any areas over 2 million population, and for no more than five other areas. Other Internet posting of any </t>
    </r>
    <r>
      <rPr>
        <i/>
        <sz val="10"/>
        <rFont val="Arial"/>
        <family val="2"/>
      </rPr>
      <t>Cost of Living Index</t>
    </r>
    <r>
      <rPr>
        <sz val="10"/>
        <rFont val="Arial"/>
        <family val="2"/>
      </rPr>
      <t xml:space="preserve"> data without written permission from C2ER is prohibited.</t>
    </r>
  </si>
  <si>
    <t>Any questions about copyright policy or reproduction rights should be addressed to the C2ER Subscription Office.</t>
  </si>
  <si>
    <r>
      <t xml:space="preserve">C2ER: </t>
    </r>
    <r>
      <rPr>
        <sz val="10"/>
        <rFont val="Arial"/>
        <family val="2"/>
      </rPr>
      <t>C2ER, founded in 1961 as the American Chamber of Commerce Researchers Association (ACCRA), is a nonprofit professional organization comprising research staff of chambers of commerce, economic development organizations and agencies, and related organizations throughout the United States. In its dedication to improving business information through research, C2ER developed the</t>
    </r>
    <r>
      <rPr>
        <i/>
        <sz val="10"/>
        <rFont val="Arial"/>
        <family val="2"/>
      </rPr>
      <t xml:space="preserve"> Cost of Living Index</t>
    </r>
    <r>
      <rPr>
        <sz val="10"/>
        <rFont val="Arial"/>
        <family val="2"/>
      </rPr>
      <t xml:space="preserve"> to meet the need for a measure of living cost differentials among urban areas. Originally titled </t>
    </r>
    <r>
      <rPr>
        <i/>
        <sz val="10"/>
        <rFont val="Arial"/>
        <family val="2"/>
      </rPr>
      <t>Inter-City Cost of Living Indicators Project</t>
    </r>
    <r>
      <rPr>
        <sz val="10"/>
        <rFont val="Arial"/>
        <family val="2"/>
      </rPr>
      <t>, the</t>
    </r>
    <r>
      <rPr>
        <i/>
        <sz val="10"/>
        <rFont val="Arial"/>
        <family val="2"/>
      </rPr>
      <t xml:space="preserve"> Cost of Living Index</t>
    </r>
    <r>
      <rPr>
        <sz val="10"/>
        <rFont val="Arial"/>
        <family val="2"/>
      </rPr>
      <t xml:space="preserve"> has been published quarterly since 1968.  The</t>
    </r>
    <r>
      <rPr>
        <i/>
        <sz val="10"/>
        <rFont val="Arial"/>
        <family val="2"/>
      </rPr>
      <t xml:space="preserve"> Cost of Living Index</t>
    </r>
    <r>
      <rPr>
        <sz val="10"/>
        <rFont val="Arial"/>
        <family val="2"/>
      </rPr>
      <t xml:space="preserve"> is based on nearly 100,000 data points gathered primarily by C2ER members located in 400 cities.  For more information about participating in this project or joining C2ER, please visit </t>
    </r>
    <r>
      <rPr>
        <u/>
        <sz val="10"/>
        <rFont val="Arial"/>
        <family val="2"/>
      </rPr>
      <t>www.c2er.org</t>
    </r>
    <r>
      <rPr>
        <sz val="10"/>
        <rFont val="Arial"/>
        <family val="2"/>
      </rPr>
      <t xml:space="preserve"> or call 703-522-4980.</t>
    </r>
  </si>
  <si>
    <t>HOW TO USE THE COST OF LIVING INDEX</t>
  </si>
  <si>
    <t>Assume that City A has a composite index of 98.3 and City B has a composite index of 128.5. If you live in City A and are contemplating a job offer in City B, how much of an increase in your after-taxes income is needed to maintain your present lifestyle?</t>
  </si>
  <si>
    <t>100*[(City B – City A)/City A] = 100*[(128.5-98.3)/98.3] = 100*(.3072) = 30.72%, or about a 31% increase</t>
  </si>
  <si>
    <t>Conversely, if you are considering a move from City B to City A, how much of a cut in after-taxes income can you sustain without reducing your present lifestyle?</t>
  </si>
  <si>
    <t>100*[(City A – City B)/City b] = 100*[(98.3 – 128.5)/128.5] = 100*(-.2350) = -23.5%, or about a 24% reduction</t>
  </si>
  <si>
    <t>Items - Weights</t>
  </si>
  <si>
    <t>Column Number:</t>
  </si>
  <si>
    <t>Item Name:</t>
  </si>
  <si>
    <t>Weight:</t>
  </si>
  <si>
    <t>STEAK</t>
  </si>
  <si>
    <t>PART ELECT</t>
  </si>
  <si>
    <t>……..</t>
  </si>
  <si>
    <t>GRND BEEF</t>
  </si>
  <si>
    <t>OTHER ENERGY</t>
  </si>
  <si>
    <t>SAUSAGE</t>
  </si>
  <si>
    <t>29+30</t>
  </si>
  <si>
    <t>TOTAL ENERGY</t>
  </si>
  <si>
    <t>FRYCHICK</t>
  </si>
  <si>
    <t>PHONE</t>
  </si>
  <si>
    <t>TUNA</t>
  </si>
  <si>
    <t>TIREBAL</t>
  </si>
  <si>
    <t>HGAL MILK</t>
  </si>
  <si>
    <t>GASOLINE</t>
  </si>
  <si>
    <t>DOZEN EGGS</t>
  </si>
  <si>
    <t>OPTOMETRIST</t>
  </si>
  <si>
    <t>MARGARINE</t>
  </si>
  <si>
    <t>DOCTOR</t>
  </si>
  <si>
    <t>PARMESAN</t>
  </si>
  <si>
    <t>DENTIST</t>
  </si>
  <si>
    <t>POTATOES</t>
  </si>
  <si>
    <t>IBUPROFEN</t>
  </si>
  <si>
    <t>BANANAS</t>
  </si>
  <si>
    <t>PRESCRIPTION DRUG</t>
  </si>
  <si>
    <t>LETTUCE</t>
  </si>
  <si>
    <t>HMBGR SAND</t>
  </si>
  <si>
    <t>BREAD</t>
  </si>
  <si>
    <t>PIZZA</t>
  </si>
  <si>
    <t>ORANG JUICE</t>
  </si>
  <si>
    <t>2-PC CHICK</t>
  </si>
  <si>
    <t>COFFEE</t>
  </si>
  <si>
    <t>HAIR CUT</t>
  </si>
  <si>
    <t>SUGAR</t>
  </si>
  <si>
    <t>BEAUT SALON</t>
  </si>
  <si>
    <t>CEREAL</t>
  </si>
  <si>
    <t>TOOTH PASTE</t>
  </si>
  <si>
    <t>SWEET PEAS</t>
  </si>
  <si>
    <t>SHAMPOO</t>
  </si>
  <si>
    <t>PEACH ES</t>
  </si>
  <si>
    <t>DRY CLEAN</t>
  </si>
  <si>
    <t>KLNX</t>
  </si>
  <si>
    <t>MEN'S SHIRT</t>
  </si>
  <si>
    <t>CASCADE</t>
  </si>
  <si>
    <t>BOY'S JEANS</t>
  </si>
  <si>
    <t>COOKING OIL</t>
  </si>
  <si>
    <t>WOMEN'S SLACKS</t>
  </si>
  <si>
    <t>FROZN MEAL</t>
  </si>
  <si>
    <t>WASHR REPR</t>
  </si>
  <si>
    <t>FROZN CORN</t>
  </si>
  <si>
    <t>NEWS PAPER</t>
  </si>
  <si>
    <t>POTATO CHIPS</t>
  </si>
  <si>
    <t>MOVIE</t>
  </si>
  <si>
    <t>COKE</t>
  </si>
  <si>
    <t>APT RENT</t>
  </si>
  <si>
    <t>TENNS BALLS</t>
  </si>
  <si>
    <t>28A</t>
  </si>
  <si>
    <t>HOME PRICE</t>
  </si>
  <si>
    <t>VET SERVICES</t>
  </si>
  <si>
    <t>28B</t>
  </si>
  <si>
    <t>MORT RATE (%)</t>
  </si>
  <si>
    <t>BEER</t>
  </si>
  <si>
    <t>28C</t>
  </si>
  <si>
    <t>HOME P+I</t>
  </si>
  <si>
    <t>WINE</t>
  </si>
  <si>
    <t>Cost of Living Index Calculator</t>
  </si>
  <si>
    <t>Current Base Salary ($)</t>
  </si>
  <si>
    <t>Moving From</t>
  </si>
  <si>
    <t>Moving To</t>
  </si>
  <si>
    <t>COLI Calculator Result</t>
  </si>
  <si>
    <t>Groceries will cost:</t>
  </si>
  <si>
    <t>Housing will cost:</t>
  </si>
  <si>
    <t>Utilities will cost:</t>
  </si>
  <si>
    <t>Transportation will cost:</t>
  </si>
  <si>
    <t>Health will cost:</t>
  </si>
  <si>
    <t>Section 1: Index Values</t>
  </si>
  <si>
    <t>Category (Percent Weight)</t>
  </si>
  <si>
    <t>National Average</t>
  </si>
  <si>
    <t>Composite (100%)</t>
  </si>
  <si>
    <t>Section 2 - Average Prices</t>
  </si>
  <si>
    <t>Item</t>
  </si>
  <si>
    <t>Steak</t>
  </si>
  <si>
    <t>Ground Beef</t>
  </si>
  <si>
    <t>Sausage</t>
  </si>
  <si>
    <t>Frying Chicken</t>
  </si>
  <si>
    <t>Chunk Light Tuna</t>
  </si>
  <si>
    <t>Whole Milk</t>
  </si>
  <si>
    <t>Eggs</t>
  </si>
  <si>
    <t>Margarine</t>
  </si>
  <si>
    <t>Parmesan Cheese</t>
  </si>
  <si>
    <t>Potatoes</t>
  </si>
  <si>
    <t>Bananas</t>
  </si>
  <si>
    <t>Lettuce</t>
  </si>
  <si>
    <t>Bread</t>
  </si>
  <si>
    <t>Fresh Orange Juice</t>
  </si>
  <si>
    <t>Coffee</t>
  </si>
  <si>
    <t>Sugar</t>
  </si>
  <si>
    <t>Corn Flakes</t>
  </si>
  <si>
    <t>Sweet Peas</t>
  </si>
  <si>
    <t>Peaches</t>
  </si>
  <si>
    <t>Facial Tissues</t>
  </si>
  <si>
    <t>Detergent</t>
  </si>
  <si>
    <t>Cooking Oil</t>
  </si>
  <si>
    <t>Frozen Meal</t>
  </si>
  <si>
    <t>Frozen Corn</t>
  </si>
  <si>
    <t>Potato Chips</t>
  </si>
  <si>
    <t>Soft Drink</t>
  </si>
  <si>
    <t>Apartment Rent</t>
  </si>
  <si>
    <t>Home Price</t>
  </si>
  <si>
    <t>Total Energy</t>
  </si>
  <si>
    <t>Phone</t>
  </si>
  <si>
    <t>Tire Balance</t>
  </si>
  <si>
    <t>Gasoline</t>
  </si>
  <si>
    <t>Optometrist Visit</t>
  </si>
  <si>
    <t>Doctor Visit</t>
  </si>
  <si>
    <t>Dentist Visit</t>
  </si>
  <si>
    <t>Ibuprofen</t>
  </si>
  <si>
    <t>Prescription Drug</t>
  </si>
  <si>
    <t>Hamburger</t>
  </si>
  <si>
    <t>Pizza</t>
  </si>
  <si>
    <t>Fried Chicken</t>
  </si>
  <si>
    <t>Haircut</t>
  </si>
  <si>
    <t>Beauty Salon</t>
  </si>
  <si>
    <t>Toothpaste</t>
  </si>
  <si>
    <t>Shampoo</t>
  </si>
  <si>
    <t>Dry Cleaning</t>
  </si>
  <si>
    <t>Man Dress Shirt</t>
  </si>
  <si>
    <t>Boy Jeans</t>
  </si>
  <si>
    <t>Women Slacks</t>
  </si>
  <si>
    <t>Washer Repair</t>
  </si>
  <si>
    <t>Newspaper</t>
  </si>
  <si>
    <t>Movie</t>
  </si>
  <si>
    <t>Yoga</t>
  </si>
  <si>
    <t>Tennis Balls</t>
  </si>
  <si>
    <t>Veterinary Services</t>
  </si>
  <si>
    <t>Beer</t>
  </si>
  <si>
    <t>Wine</t>
  </si>
  <si>
    <t>COST OF LIVING INDEX</t>
  </si>
  <si>
    <t>COMPOSITE</t>
  </si>
  <si>
    <t>GROCERY</t>
  </si>
  <si>
    <t>TRANS-</t>
  </si>
  <si>
    <t>MISC. GOODS</t>
  </si>
  <si>
    <t>CITY CODE</t>
  </si>
  <si>
    <t>STATE</t>
  </si>
  <si>
    <t>METRO/MICRO</t>
  </si>
  <si>
    <t>URBAN AREA AND STATE</t>
  </si>
  <si>
    <t>INDEX</t>
  </si>
  <si>
    <t>ITEMS</t>
  </si>
  <si>
    <t>HOUSING</t>
  </si>
  <si>
    <t>UTILITIES</t>
  </si>
  <si>
    <t>PORTATION</t>
  </si>
  <si>
    <t>HEALTH CARE</t>
  </si>
  <si>
    <t>AND SERVICES</t>
  </si>
  <si>
    <t>Alabama</t>
  </si>
  <si>
    <t>Anniston-Oxford AL Metro</t>
  </si>
  <si>
    <t>Anniston-Calhoun County AL</t>
  </si>
  <si>
    <t>Auburn-Opelika AL Metro</t>
  </si>
  <si>
    <t>Auburn-Opelika AL</t>
  </si>
  <si>
    <t>Birmingham-Hoover AL Metro</t>
  </si>
  <si>
    <t>Birmingham AL</t>
  </si>
  <si>
    <t>Decatur AL Metro</t>
  </si>
  <si>
    <t>Decatur-Hartselle AL</t>
  </si>
  <si>
    <t>Dothan AL Metro</t>
  </si>
  <si>
    <t>Dothan AL</t>
  </si>
  <si>
    <t>Florence-Muscle Shoals AL Metro</t>
  </si>
  <si>
    <t>Florence AL</t>
  </si>
  <si>
    <t>Huntsville AL Metro</t>
  </si>
  <si>
    <t>Huntsville AL</t>
  </si>
  <si>
    <t>Mobile AL Metro</t>
  </si>
  <si>
    <t>Mobile AL</t>
  </si>
  <si>
    <t>Montgomery AL Metro</t>
  </si>
  <si>
    <t>Montgomery AL</t>
  </si>
  <si>
    <t>Alaska</t>
  </si>
  <si>
    <t>Anchorage AK Metro</t>
  </si>
  <si>
    <t>Anchorage AK</t>
  </si>
  <si>
    <t>Fairbanks AK Metro</t>
  </si>
  <si>
    <t>Fairbanks AK</t>
  </si>
  <si>
    <t>Juneau AK Micro</t>
  </si>
  <si>
    <t>Juneau AK</t>
  </si>
  <si>
    <t>Arizona</t>
  </si>
  <si>
    <t>Flagstaff AZ Metro</t>
  </si>
  <si>
    <t>Flagstaff AZ</t>
  </si>
  <si>
    <t>Lake Havasu City-Kingman AZ Metro</t>
  </si>
  <si>
    <t>Bullhead City AZ</t>
  </si>
  <si>
    <t>Lake Havasu City AZ</t>
  </si>
  <si>
    <t>Phoenix-Mesa-Chandler AZ Metro</t>
  </si>
  <si>
    <t>Phoenix AZ</t>
  </si>
  <si>
    <t>Surprise AZ</t>
  </si>
  <si>
    <t>Prescott Valley-Prescott AZ Metro</t>
  </si>
  <si>
    <t>Prescott-Prescott Valley AZ</t>
  </si>
  <si>
    <t>Arkansas</t>
  </si>
  <si>
    <t>Fayetteville-Springdale-Rogers AR Metro</t>
  </si>
  <si>
    <t>Fayetteville AR</t>
  </si>
  <si>
    <t>Jonesboro AR Metro</t>
  </si>
  <si>
    <t>Jonesboro AR</t>
  </si>
  <si>
    <t>Little Rock-North Little Rock-Conway AR Metro</t>
  </si>
  <si>
    <t>Conway AR</t>
  </si>
  <si>
    <t>California</t>
  </si>
  <si>
    <t>Anaheim-Santa Ana-Irvine CA Metro Div.</t>
  </si>
  <si>
    <t>Orange County CA</t>
  </si>
  <si>
    <t>Los Angeles-Long Beach-Glendale CA Metro Div.</t>
  </si>
  <si>
    <t>Los Angeles-Long Beach CA</t>
  </si>
  <si>
    <t>Oakland CA</t>
  </si>
  <si>
    <t>Sacramento CA</t>
  </si>
  <si>
    <t>San Diego-Chula Vista-Carlsbad CA Metro</t>
  </si>
  <si>
    <t>San Diego CA</t>
  </si>
  <si>
    <t>San Francisco CA</t>
  </si>
  <si>
    <t>Colorado</t>
  </si>
  <si>
    <t>Colorado Springs CO Metro</t>
  </si>
  <si>
    <t>Colorado Springs CO</t>
  </si>
  <si>
    <t>Denver-Aurora-Lakewood CO Metro</t>
  </si>
  <si>
    <t>Denver CO</t>
  </si>
  <si>
    <t>Grand Junction CO Metro</t>
  </si>
  <si>
    <t>Grand Junction CO</t>
  </si>
  <si>
    <t>Pueblo CO Metro</t>
  </si>
  <si>
    <t>Pueblo CO</t>
  </si>
  <si>
    <t>Connecticut</t>
  </si>
  <si>
    <t>Bridgeport-Stamford-Norwalk CT Metro</t>
  </si>
  <si>
    <t>Stamford CT</t>
  </si>
  <si>
    <t>Hartford-East Hartford-Middletown CT Metro</t>
  </si>
  <si>
    <t>Hartford CT</t>
  </si>
  <si>
    <t>New Haven-Milford CT Metro</t>
  </si>
  <si>
    <t>New Haven CT</t>
  </si>
  <si>
    <t>Delaware</t>
  </si>
  <si>
    <t>Dover DE Metro</t>
  </si>
  <si>
    <t>Dover DE</t>
  </si>
  <si>
    <t>Wilmington DE-MD-NJ Metro Div.</t>
  </si>
  <si>
    <t>Wilmington DE</t>
  </si>
  <si>
    <t>District of Columbia</t>
  </si>
  <si>
    <t>Washington-Arlington-Alexandria DC-VA-MD-WV Metro Div.</t>
  </si>
  <si>
    <t>Washington DC</t>
  </si>
  <si>
    <t>Florida</t>
  </si>
  <si>
    <t>Cape Coral-Fort Myers FL Metro</t>
  </si>
  <si>
    <t>Cape Coral-Fort Myers FL</t>
  </si>
  <si>
    <t>Deltona-Daytona Beach-Ormond Beach FL Metro</t>
  </si>
  <si>
    <t>Daytona Beach FL</t>
  </si>
  <si>
    <t>Fort Lauderdale FL</t>
  </si>
  <si>
    <t>Jacksonville FL Metro</t>
  </si>
  <si>
    <t>Jacksonville FL</t>
  </si>
  <si>
    <t>Miami-Miami Beach-Kendall FL Metro Div.</t>
  </si>
  <si>
    <t>Miami-Dade County FL</t>
  </si>
  <si>
    <t>North Port-Sarasota-Bradenton FL Metro</t>
  </si>
  <si>
    <t>Sarasota FL</t>
  </si>
  <si>
    <t>Orlando-Kissimmee-Sanford FL Metro</t>
  </si>
  <si>
    <t>Orlando FL</t>
  </si>
  <si>
    <t>Sebastian-Vero Beach FL Metro</t>
  </si>
  <si>
    <t>Vero Beach-Indian River FL</t>
  </si>
  <si>
    <t>Tallahassee FL Metro</t>
  </si>
  <si>
    <t>Tallahassee FL</t>
  </si>
  <si>
    <t>Tampa-St. Petersburg-Clearwater FL Metro</t>
  </si>
  <si>
    <t>Tampa FL</t>
  </si>
  <si>
    <t>Georgia</t>
  </si>
  <si>
    <t>Atlanta-Sandy Springs-Alpharetta GA Metro</t>
  </si>
  <si>
    <t>Atlanta GA</t>
  </si>
  <si>
    <t>Augusta-Richmond County GA-SC Metro</t>
  </si>
  <si>
    <t>Augusta-Aiken GA-SC</t>
  </si>
  <si>
    <t>Dalton GA Metro</t>
  </si>
  <si>
    <t>Dalton GA</t>
  </si>
  <si>
    <t>Dublin GA Micro</t>
  </si>
  <si>
    <t>Dublin-Laurens County GA</t>
  </si>
  <si>
    <t>Savannah GA Metro</t>
  </si>
  <si>
    <t>Savannah GA</t>
  </si>
  <si>
    <t>Statesboro GA Micro</t>
  </si>
  <si>
    <t>Statesboro-Bulloch County GA</t>
  </si>
  <si>
    <t>Valdosta GA Metro</t>
  </si>
  <si>
    <t>Valdosta GA</t>
  </si>
  <si>
    <t>Hawaii</t>
  </si>
  <si>
    <t>Urban Honolulu HI Metro</t>
  </si>
  <si>
    <t>Honolulu HI</t>
  </si>
  <si>
    <t>Idaho</t>
  </si>
  <si>
    <t>Boise City ID Metro</t>
  </si>
  <si>
    <t>Boise ID</t>
  </si>
  <si>
    <t>Illinois</t>
  </si>
  <si>
    <t>Bloomington IL Metro</t>
  </si>
  <si>
    <t>Bloomington-Normal IL</t>
  </si>
  <si>
    <t>Champaign-Urbana IL Metro</t>
  </si>
  <si>
    <t>Champaign-Urbana IL</t>
  </si>
  <si>
    <t>Decatur IL Metro</t>
  </si>
  <si>
    <t>Decatur IL</t>
  </si>
  <si>
    <t>Kankakee IL Metro</t>
  </si>
  <si>
    <t>Kankakee IL</t>
  </si>
  <si>
    <t>Peoria IL Metro</t>
  </si>
  <si>
    <t>Peoria IL</t>
  </si>
  <si>
    <t>Rockford IL Metro</t>
  </si>
  <si>
    <t>Rockford IL</t>
  </si>
  <si>
    <t>Springfield IL Metro</t>
  </si>
  <si>
    <t>Springfield IL</t>
  </si>
  <si>
    <t>Indiana</t>
  </si>
  <si>
    <t>Bloomington IN Metro</t>
  </si>
  <si>
    <t>Bloomington IN</t>
  </si>
  <si>
    <t>Elkhart-Goshen IN Metro</t>
  </si>
  <si>
    <t>Elkhart-Goshen IN</t>
  </si>
  <si>
    <t>Evansville IN-KY Metro</t>
  </si>
  <si>
    <t>Evansville IN</t>
  </si>
  <si>
    <t>Fort Wayne IN Metro</t>
  </si>
  <si>
    <t>Fort Wayne-Allen County IN</t>
  </si>
  <si>
    <t>Indianapolis IN</t>
  </si>
  <si>
    <t>Kokomo IN Metro</t>
  </si>
  <si>
    <t>Kokomo IN</t>
  </si>
  <si>
    <t>Lafayette-West Lafayette IN Metro</t>
  </si>
  <si>
    <t>Lafayette IN</t>
  </si>
  <si>
    <t>Richmond IN Micro</t>
  </si>
  <si>
    <t>Richmond IN</t>
  </si>
  <si>
    <t>South Bend-Mishawaka IN-MI Metro</t>
  </si>
  <si>
    <t>South Bend IN</t>
  </si>
  <si>
    <t>Iowa</t>
  </si>
  <si>
    <t>Ames IA Metro</t>
  </si>
  <si>
    <t>Ames IA</t>
  </si>
  <si>
    <t>Burlington IA-IL Micro</t>
  </si>
  <si>
    <t>Burlington IA</t>
  </si>
  <si>
    <t>Davenport-Moline-Rock Island IA-IL Metro</t>
  </si>
  <si>
    <t>Davenport-Moline-Rock Is IA-IL</t>
  </si>
  <si>
    <t>Dubuque IA Metro</t>
  </si>
  <si>
    <t>Dubuque IA</t>
  </si>
  <si>
    <t>Mason City IA Micro</t>
  </si>
  <si>
    <t>Mason City IA</t>
  </si>
  <si>
    <t>Waterloo-Cedar Falls IA Metro</t>
  </si>
  <si>
    <t>Waterloo-Cedar Falls IA</t>
  </si>
  <si>
    <t>Kansas</t>
  </si>
  <si>
    <t>Manhattan KS Metro</t>
  </si>
  <si>
    <t>Manhattan KS</t>
  </si>
  <si>
    <t>Pittsburg KS Micro</t>
  </si>
  <si>
    <t>Pittsburg KS</t>
  </si>
  <si>
    <t>Salina KS Micro</t>
  </si>
  <si>
    <t>Salina KS</t>
  </si>
  <si>
    <t>Topeka KS Metro</t>
  </si>
  <si>
    <t>Topeka KS</t>
  </si>
  <si>
    <t>Wichita KS Metro</t>
  </si>
  <si>
    <t>Wichita KS</t>
  </si>
  <si>
    <t>Kentucky</t>
  </si>
  <si>
    <t>Lexington-Fayette KY Metro</t>
  </si>
  <si>
    <t>Lexington KY</t>
  </si>
  <si>
    <t>Louisville-Jefferson County KY-IN Metro</t>
  </si>
  <si>
    <t>Louisville KY</t>
  </si>
  <si>
    <t>Louisiana</t>
  </si>
  <si>
    <t>Alexandria LA Metro</t>
  </si>
  <si>
    <t>Alexandria LA</t>
  </si>
  <si>
    <t>Baton Rouge LA Metro</t>
  </si>
  <si>
    <t>Baton Rouge LA</t>
  </si>
  <si>
    <t>Houma-Thibodaux LA Metro</t>
  </si>
  <si>
    <t>Houma-Terrebonne Parish LA</t>
  </si>
  <si>
    <t>Thibodaux-Lafourche Parish LA</t>
  </si>
  <si>
    <t>Lafayette LA Metro</t>
  </si>
  <si>
    <t>Lafayette LA</t>
  </si>
  <si>
    <t>Lake Charles LA Metro</t>
  </si>
  <si>
    <t>Lake Charles LA</t>
  </si>
  <si>
    <t>Monroe LA Metro</t>
  </si>
  <si>
    <t>Monroe LA</t>
  </si>
  <si>
    <t>New Orleans-Metairie LA Metro</t>
  </si>
  <si>
    <t>New Orleans LA</t>
  </si>
  <si>
    <t>Shreveport-Bossier City LA Metro</t>
  </si>
  <si>
    <t>Shreveport-Bossier City LA</t>
  </si>
  <si>
    <t>Maine</t>
  </si>
  <si>
    <t>Portland-South Portland ME Metro</t>
  </si>
  <si>
    <t>Portland ME</t>
  </si>
  <si>
    <t>Maryland</t>
  </si>
  <si>
    <t>Baltimore-Columbia-Towson MD Metro</t>
  </si>
  <si>
    <t>Baltimore MD</t>
  </si>
  <si>
    <t>Bethesda-Gaithersburg-Frederick MD</t>
  </si>
  <si>
    <t>Massachusetts</t>
  </si>
  <si>
    <t>Boston MA Metro Div.</t>
  </si>
  <si>
    <t>Boston MA</t>
  </si>
  <si>
    <t>Michigan</t>
  </si>
  <si>
    <t>Detroit-Dearborn-Livonia MI Metro Div.</t>
  </si>
  <si>
    <t>Detroit MI</t>
  </si>
  <si>
    <t>Grand Rapids-Kentwood MI Metro</t>
  </si>
  <si>
    <t>Grand Rapids MI</t>
  </si>
  <si>
    <t>Kalamazoo-Portage MI Metro</t>
  </si>
  <si>
    <t>Kalamazoo MI</t>
  </si>
  <si>
    <t>Minnesota</t>
  </si>
  <si>
    <t>Mankato MN Metro</t>
  </si>
  <si>
    <t>Mankato MN</t>
  </si>
  <si>
    <t>Minneapolis-St. Paul-Bloomington MN-WI Metro</t>
  </si>
  <si>
    <t>Minneapolis MN</t>
  </si>
  <si>
    <t>St. Paul MN</t>
  </si>
  <si>
    <t>St. Cloud MN Metro</t>
  </si>
  <si>
    <t>St. Cloud MN</t>
  </si>
  <si>
    <t>Mississippi</t>
  </si>
  <si>
    <t>Hattiesburg MS Metro</t>
  </si>
  <si>
    <t>Hattiesburg MS</t>
  </si>
  <si>
    <t>Jackson MS Metro</t>
  </si>
  <si>
    <t>Jackson MS</t>
  </si>
  <si>
    <t>Meridian MS Micro</t>
  </si>
  <si>
    <t>Meridian MS</t>
  </si>
  <si>
    <t>Tupelo MS Micro</t>
  </si>
  <si>
    <t>Tupelo MS</t>
  </si>
  <si>
    <t>Missouri</t>
  </si>
  <si>
    <t>Columbia MO Metro</t>
  </si>
  <si>
    <t>Columbia MO</t>
  </si>
  <si>
    <t>Joplin MO Metro</t>
  </si>
  <si>
    <t>Joplin MO</t>
  </si>
  <si>
    <t>Kansas City MO-KS Metro</t>
  </si>
  <si>
    <t>Kansas City MO-KS</t>
  </si>
  <si>
    <t>St. Louis MO-IL Metro</t>
  </si>
  <si>
    <t>St. Louis MO-IL</t>
  </si>
  <si>
    <t>Springfield MO Metro</t>
  </si>
  <si>
    <t>Springfield MO</t>
  </si>
  <si>
    <t>Montana</t>
  </si>
  <si>
    <t>Great Falls MT Metro</t>
  </si>
  <si>
    <t>Great Falls MT</t>
  </si>
  <si>
    <t>Nebraska</t>
  </si>
  <si>
    <t>Lincoln NE Metro</t>
  </si>
  <si>
    <t>Lincoln NE</t>
  </si>
  <si>
    <t>Omaha-Council Bluffs NE-IA Metro</t>
  </si>
  <si>
    <t>Omaha NE</t>
  </si>
  <si>
    <t>Nevada</t>
  </si>
  <si>
    <t>Las Vegas-Henderson-Paradise NV Metro</t>
  </si>
  <si>
    <t>Las Vegas NV</t>
  </si>
  <si>
    <t>Reno NV Metro</t>
  </si>
  <si>
    <t>Reno-Sparks NV</t>
  </si>
  <si>
    <t>New Hampshire</t>
  </si>
  <si>
    <t>Manchester-Nashua NH Metro</t>
  </si>
  <si>
    <t>Manchester NH</t>
  </si>
  <si>
    <t>New Jersey</t>
  </si>
  <si>
    <t>Newark NJ-PA Metro Div.</t>
  </si>
  <si>
    <t>Newark-Elizabeth NJ</t>
  </si>
  <si>
    <t>New York-Jersey City-White Plains NY-NJ Metro Div.</t>
  </si>
  <si>
    <t>Bergen-Passaic NJ</t>
  </si>
  <si>
    <t>Middlesex-Monmouth NJ</t>
  </si>
  <si>
    <t>Morristown NJ</t>
  </si>
  <si>
    <t>New Mexico</t>
  </si>
  <si>
    <t>Albuquerque NM Metro</t>
  </si>
  <si>
    <t>Las Cruces NM Metro</t>
  </si>
  <si>
    <t>Las Cruces NM</t>
  </si>
  <si>
    <t>New York</t>
  </si>
  <si>
    <t>Albany-Schenectady-Troy NY Metro</t>
  </si>
  <si>
    <t>Albany NY</t>
  </si>
  <si>
    <t>Buffalo-Cheektowaga NY Metro</t>
  </si>
  <si>
    <t>Buffalo NY</t>
  </si>
  <si>
    <t>New York (Brooklyn) NY</t>
  </si>
  <si>
    <t>New York (Manhattan) NY</t>
  </si>
  <si>
    <t>New York (Queens) NY</t>
  </si>
  <si>
    <t>Rochester NY Metro</t>
  </si>
  <si>
    <t>Rochester NY</t>
  </si>
  <si>
    <t>North Carolina</t>
  </si>
  <si>
    <t>Asheville NC Metro</t>
  </si>
  <si>
    <t>Asheville NC</t>
  </si>
  <si>
    <t>Charlotte-Concord-Gastonia NC-SC Metro</t>
  </si>
  <si>
    <t>Charlotte NC</t>
  </si>
  <si>
    <t>Salisbury NC</t>
  </si>
  <si>
    <t>Durham-Chapel Hill NC Metro</t>
  </si>
  <si>
    <t>Chapel Hill NC</t>
  </si>
  <si>
    <t>Raleigh-Cary NC Metro</t>
  </si>
  <si>
    <t>Raleigh NC</t>
  </si>
  <si>
    <t>Winston-Salem NC Metro</t>
  </si>
  <si>
    <t>Winston-Salem NC</t>
  </si>
  <si>
    <t>North Dakota</t>
  </si>
  <si>
    <t>Bismarck ND Metro</t>
  </si>
  <si>
    <t>Bismarck-Mandan ND</t>
  </si>
  <si>
    <t>Grand Forks ND-MN Metro</t>
  </si>
  <si>
    <t>Grand Forks ND</t>
  </si>
  <si>
    <t>Minot ND Micro</t>
  </si>
  <si>
    <t>Minot ND</t>
  </si>
  <si>
    <t>Ohio</t>
  </si>
  <si>
    <t>Cincinnati OH-KY-IN Metro</t>
  </si>
  <si>
    <t>Cincinnati OH</t>
  </si>
  <si>
    <t>Cleveland-Elyria OH Metro</t>
  </si>
  <si>
    <t>Cleveland OH</t>
  </si>
  <si>
    <t>Columbus OH Metro</t>
  </si>
  <si>
    <t>Columbus OH</t>
  </si>
  <si>
    <t>Dayton-Kettering OH Metro</t>
  </si>
  <si>
    <t>Dayton OH</t>
  </si>
  <si>
    <t>Findlay OH Micro</t>
  </si>
  <si>
    <t>Findlay OH</t>
  </si>
  <si>
    <t>Lima OH Metro</t>
  </si>
  <si>
    <t>Lima OH</t>
  </si>
  <si>
    <t>Oklahoma</t>
  </si>
  <si>
    <t>Enid OK Micro</t>
  </si>
  <si>
    <t>Enid OK</t>
  </si>
  <si>
    <t>Lawton OK Metro</t>
  </si>
  <si>
    <t>Lawton OK</t>
  </si>
  <si>
    <t>Muskogee OK Micro</t>
  </si>
  <si>
    <t>Muskogee OK</t>
  </si>
  <si>
    <t>Oklahoma City OK Metro</t>
  </si>
  <si>
    <t>Edmond OK</t>
  </si>
  <si>
    <t>Oklahoma City OK</t>
  </si>
  <si>
    <t>Ponca City OK Micro</t>
  </si>
  <si>
    <t>Ponca City OK</t>
  </si>
  <si>
    <t>Tulsa OK Metro</t>
  </si>
  <si>
    <t>Broken Arrow OK</t>
  </si>
  <si>
    <t>Tulsa OK</t>
  </si>
  <si>
    <t>Oregon</t>
  </si>
  <si>
    <t>Portland-Vancouver-Hillsboro OR-WA Metro</t>
  </si>
  <si>
    <t>Portland OR</t>
  </si>
  <si>
    <t>Pennsylvania</t>
  </si>
  <si>
    <t>Allentown-Bethlehem-Easton PA-NJ Metro</t>
  </si>
  <si>
    <t>Allentown PA</t>
  </si>
  <si>
    <t>Philadelphia PA</t>
  </si>
  <si>
    <t>Pittsburgh PA Metro</t>
  </si>
  <si>
    <t>Pittsburgh PA</t>
  </si>
  <si>
    <t>Reading PA Metro</t>
  </si>
  <si>
    <t>Reading PA</t>
  </si>
  <si>
    <t>Scranton PA</t>
  </si>
  <si>
    <t>Wilkes-Barre PA</t>
  </si>
  <si>
    <t>Rhode Island</t>
  </si>
  <si>
    <t>Providence-Warwick RI-MA Metro</t>
  </si>
  <si>
    <t>Providence RI</t>
  </si>
  <si>
    <t>South Carolina</t>
  </si>
  <si>
    <t>Charleston-North Charleston SC Metro</t>
  </si>
  <si>
    <t>Charleston-N Charleston SC</t>
  </si>
  <si>
    <t>Columbia SC Metro</t>
  </si>
  <si>
    <t>Columbia SC</t>
  </si>
  <si>
    <t>Greenville-Anderson SC Metro</t>
  </si>
  <si>
    <t>Greenville SC</t>
  </si>
  <si>
    <t>Spartanburg SC Metro</t>
  </si>
  <si>
    <t>Spartanburg SC</t>
  </si>
  <si>
    <t>South Dakota</t>
  </si>
  <si>
    <t>Pierre SD Micro</t>
  </si>
  <si>
    <t>Pierre SD</t>
  </si>
  <si>
    <t>Sioux Falls SD Metro</t>
  </si>
  <si>
    <t>Sioux Falls SD</t>
  </si>
  <si>
    <t>Tennessee</t>
  </si>
  <si>
    <t>Chattanooga TN-GA Metro</t>
  </si>
  <si>
    <t>Chattanooga TN</t>
  </si>
  <si>
    <t>Cookeville TN Micro</t>
  </si>
  <si>
    <t>Cookeville TN</t>
  </si>
  <si>
    <t>Jackson TN Metro</t>
  </si>
  <si>
    <t>Jackson-Madison County TN</t>
  </si>
  <si>
    <t>Knoxville TN Metro</t>
  </si>
  <si>
    <t>Knoxville TN</t>
  </si>
  <si>
    <t>Memphis TN-MS-AR Metro</t>
  </si>
  <si>
    <t>Memphis TN</t>
  </si>
  <si>
    <t>Morristown TN Metro</t>
  </si>
  <si>
    <t>Morristown TN</t>
  </si>
  <si>
    <t>Nashville-Davidson-Murfreesboro-Franklin TN Metro</t>
  </si>
  <si>
    <t>Nashville-Murfreesboro TN</t>
  </si>
  <si>
    <t>Texas</t>
  </si>
  <si>
    <t>Abilene TX Metro</t>
  </si>
  <si>
    <t>Abilene TX</t>
  </si>
  <si>
    <t>Amarillo TX Metro</t>
  </si>
  <si>
    <t>Amarillo TX</t>
  </si>
  <si>
    <t>Austin TX</t>
  </si>
  <si>
    <t>Beaumont-Port Arthur TX Metro</t>
  </si>
  <si>
    <t>Beaumont TX</t>
  </si>
  <si>
    <t>Brownsville-Harlingen TX Metro</t>
  </si>
  <si>
    <t>Harlingen TX</t>
  </si>
  <si>
    <t>Corpus Christi TX Metro</t>
  </si>
  <si>
    <t>Corpus Christi TX</t>
  </si>
  <si>
    <t>Dallas TX</t>
  </si>
  <si>
    <t>Plano TX</t>
  </si>
  <si>
    <t>El Paso TX Metro</t>
  </si>
  <si>
    <t>El Paso TX</t>
  </si>
  <si>
    <t>Fort Worth TX</t>
  </si>
  <si>
    <t>Houston-The Woodlands-Sugar Land TX Metro</t>
  </si>
  <si>
    <t>Conroe TX</t>
  </si>
  <si>
    <t>Houston TX</t>
  </si>
  <si>
    <t>Killeen-Temple TX Metro</t>
  </si>
  <si>
    <t>Temple TX</t>
  </si>
  <si>
    <t>Longview TX Metro</t>
  </si>
  <si>
    <t>Longview TX</t>
  </si>
  <si>
    <t>Lubbock TX Metro</t>
  </si>
  <si>
    <t>Lubbock TX</t>
  </si>
  <si>
    <t>McAllen-Edinburg-Mission TX Metro</t>
  </si>
  <si>
    <t>McAllen TX</t>
  </si>
  <si>
    <t>Midland TX Metro</t>
  </si>
  <si>
    <t>Midland TX</t>
  </si>
  <si>
    <t>Nacogdoches TX Micro</t>
  </si>
  <si>
    <t>Nacogdoches TX</t>
  </si>
  <si>
    <t>Odessa TX Metro</t>
  </si>
  <si>
    <t>Odessa TX</t>
  </si>
  <si>
    <t>San Antonio-New Braunfels TX Metro</t>
  </si>
  <si>
    <t>San Antonio TX</t>
  </si>
  <si>
    <t>Tyler TX Metro</t>
  </si>
  <si>
    <t>Tyler TX</t>
  </si>
  <si>
    <t>Waco TX Metro</t>
  </si>
  <si>
    <t>Waco TX</t>
  </si>
  <si>
    <t>Wichita Falls TX Metro</t>
  </si>
  <si>
    <t>Wichita Falls TX</t>
  </si>
  <si>
    <t>Utah</t>
  </si>
  <si>
    <t>Cedar City UT Micro</t>
  </si>
  <si>
    <t>Cedar City UT</t>
  </si>
  <si>
    <t>Ogden-Clearfield UT Metro</t>
  </si>
  <si>
    <t>Ogden UT</t>
  </si>
  <si>
    <t>Provo-Orem UT Metro</t>
  </si>
  <si>
    <t>Provo-Orem UT</t>
  </si>
  <si>
    <t>Salt Lake City UT Metro</t>
  </si>
  <si>
    <t>Salt Lake City UT</t>
  </si>
  <si>
    <t>Vermont</t>
  </si>
  <si>
    <t>Burlington-South Burlington VT Metro</t>
  </si>
  <si>
    <t>Burlington-Chittenden County VT</t>
  </si>
  <si>
    <t>Virginia</t>
  </si>
  <si>
    <t>Blacksburg-Christiansburg VA Metro</t>
  </si>
  <si>
    <t>Blacksburg VA</t>
  </si>
  <si>
    <t>Charlottesville VA Metro</t>
  </si>
  <si>
    <t>Charlottesville VA</t>
  </si>
  <si>
    <t>Danville VA Micro</t>
  </si>
  <si>
    <t>Danville City VA</t>
  </si>
  <si>
    <t>Lynchburg VA Metro</t>
  </si>
  <si>
    <t>Lynchburg VA</t>
  </si>
  <si>
    <t>Martinsville VA Micro</t>
  </si>
  <si>
    <t>Martinsville-Henry County VA</t>
  </si>
  <si>
    <t>Richmond VA Metro</t>
  </si>
  <si>
    <t>Richmond VA</t>
  </si>
  <si>
    <t>Roanoke VA Metro</t>
  </si>
  <si>
    <t>Roanoke VA</t>
  </si>
  <si>
    <t>Virginia Beach-Norfolk-Newport News VA-NC Metro</t>
  </si>
  <si>
    <t>Hampton Roads-SE Virginia VA</t>
  </si>
  <si>
    <t>Arlington VA</t>
  </si>
  <si>
    <t>Winchester VA-WV Metro</t>
  </si>
  <si>
    <t>Winchester VA-WV</t>
  </si>
  <si>
    <t>Washington</t>
  </si>
  <si>
    <t>Bellingham WA Metro</t>
  </si>
  <si>
    <t>Bellingham WA</t>
  </si>
  <si>
    <t>Kennewick-Richland WA Metro</t>
  </si>
  <si>
    <t>Kennewick-Richland-Pasco WA</t>
  </si>
  <si>
    <t>Moses Lake WA Micro</t>
  </si>
  <si>
    <t>Moses Lake WA</t>
  </si>
  <si>
    <t>Mount Vernon-Anacortes WA Metro</t>
  </si>
  <si>
    <t>Mount Vernon-Skagit County WA</t>
  </si>
  <si>
    <t>Olympia-Lacey-Tumwater WA Metro</t>
  </si>
  <si>
    <t>Olympia WA</t>
  </si>
  <si>
    <t>Kitsap County WA</t>
  </si>
  <si>
    <t>Seattle WA</t>
  </si>
  <si>
    <t>Spokane-Spokane Valley WA Metro</t>
  </si>
  <si>
    <t>Spokane WA</t>
  </si>
  <si>
    <t>Yakima WA Metro</t>
  </si>
  <si>
    <t>Yakima WA</t>
  </si>
  <si>
    <t>West Virginia</t>
  </si>
  <si>
    <t>Morgantown WV Metro</t>
  </si>
  <si>
    <t>Morgantown WV</t>
  </si>
  <si>
    <t>Wisconsin</t>
  </si>
  <si>
    <t>Eau Claire WI Metro</t>
  </si>
  <si>
    <t>Eau Claire WI</t>
  </si>
  <si>
    <t>Fond du Lac WI Metro</t>
  </si>
  <si>
    <t>Fond du Lac WI</t>
  </si>
  <si>
    <t>Green Bay WI Metro</t>
  </si>
  <si>
    <t>Green Bay WI</t>
  </si>
  <si>
    <t>Madison WI Metro</t>
  </si>
  <si>
    <t>Madison WI</t>
  </si>
  <si>
    <t>Milwaukee-Waukesha WI Metro</t>
  </si>
  <si>
    <t>Milwaukee-Waukesha WI</t>
  </si>
  <si>
    <t>Wyoming</t>
  </si>
  <si>
    <t>Casper WY Metro</t>
  </si>
  <si>
    <t>Casper WY</t>
  </si>
  <si>
    <t>Laramie WY Micro</t>
  </si>
  <si>
    <t>Laramie WY</t>
  </si>
  <si>
    <t>Puerto Rico</t>
  </si>
  <si>
    <t>29A</t>
  </si>
  <si>
    <t>29B</t>
  </si>
  <si>
    <t>GRND</t>
  </si>
  <si>
    <t>SAU</t>
  </si>
  <si>
    <t>FRY</t>
  </si>
  <si>
    <t>HGAL</t>
  </si>
  <si>
    <t>DOZEN</t>
  </si>
  <si>
    <t>MARGA</t>
  </si>
  <si>
    <t>PAR</t>
  </si>
  <si>
    <t>POTA</t>
  </si>
  <si>
    <t>BANA</t>
  </si>
  <si>
    <t>LET</t>
  </si>
  <si>
    <t>ORANG</t>
  </si>
  <si>
    <t>COF</t>
  </si>
  <si>
    <t>SWEET</t>
  </si>
  <si>
    <t>PEACH</t>
  </si>
  <si>
    <t>CAS-</t>
  </si>
  <si>
    <t>COOKING</t>
  </si>
  <si>
    <t>FROZN</t>
  </si>
  <si>
    <t>POTATO</t>
  </si>
  <si>
    <t>APT</t>
  </si>
  <si>
    <t>HOME</t>
  </si>
  <si>
    <t>MORT</t>
  </si>
  <si>
    <t>ALL-</t>
  </si>
  <si>
    <t>PART</t>
  </si>
  <si>
    <t>OTHER</t>
  </si>
  <si>
    <t>TOTAL</t>
  </si>
  <si>
    <t>TIRE</t>
  </si>
  <si>
    <t>GASO</t>
  </si>
  <si>
    <t>OPTO</t>
  </si>
  <si>
    <t>DEN</t>
  </si>
  <si>
    <t>IBUPRO</t>
  </si>
  <si>
    <t>PRESCRIP</t>
  </si>
  <si>
    <t>HMBGR</t>
  </si>
  <si>
    <t>CHICK</t>
  </si>
  <si>
    <t>HAIR</t>
  </si>
  <si>
    <t>BEAUT</t>
  </si>
  <si>
    <t>TOOTH</t>
  </si>
  <si>
    <t>SHAM</t>
  </si>
  <si>
    <t>DRY</t>
  </si>
  <si>
    <t>MEN'S</t>
  </si>
  <si>
    <t>BOY'S</t>
  </si>
  <si>
    <t>WOMEN'S</t>
  </si>
  <si>
    <t>WASHR</t>
  </si>
  <si>
    <t>NEWS</t>
  </si>
  <si>
    <t>TENNS</t>
  </si>
  <si>
    <t>VET</t>
  </si>
  <si>
    <t>BEEF</t>
  </si>
  <si>
    <t>SAGE</t>
  </si>
  <si>
    <t>MILK</t>
  </si>
  <si>
    <t>EGGS</t>
  </si>
  <si>
    <t>RINE</t>
  </si>
  <si>
    <t>MESAN</t>
  </si>
  <si>
    <t>TOES</t>
  </si>
  <si>
    <t>NAS</t>
  </si>
  <si>
    <t>TUCE</t>
  </si>
  <si>
    <t>JUICE</t>
  </si>
  <si>
    <t>FEE</t>
  </si>
  <si>
    <t>PEAS</t>
  </si>
  <si>
    <t>ES</t>
  </si>
  <si>
    <t>CADE</t>
  </si>
  <si>
    <t>OIL</t>
  </si>
  <si>
    <t>MEAL</t>
  </si>
  <si>
    <t>CORN</t>
  </si>
  <si>
    <t>CHIPS</t>
  </si>
  <si>
    <t>RENT</t>
  </si>
  <si>
    <t>PRICE</t>
  </si>
  <si>
    <t>RATE (%)</t>
  </si>
  <si>
    <t>P+I</t>
  </si>
  <si>
    <t>ELECT</t>
  </si>
  <si>
    <t>ENERGY</t>
  </si>
  <si>
    <t>BAL</t>
  </si>
  <si>
    <t>LINE</t>
  </si>
  <si>
    <t>METRIST</t>
  </si>
  <si>
    <t>TIST</t>
  </si>
  <si>
    <t>FEN</t>
  </si>
  <si>
    <t>TION DRUG</t>
  </si>
  <si>
    <t>SAND</t>
  </si>
  <si>
    <t>EN</t>
  </si>
  <si>
    <t>CUT</t>
  </si>
  <si>
    <t>SALON</t>
  </si>
  <si>
    <t>PASTE</t>
  </si>
  <si>
    <t>POO</t>
  </si>
  <si>
    <t>CLEAN</t>
  </si>
  <si>
    <t>SHIRT</t>
  </si>
  <si>
    <t>JEANS</t>
  </si>
  <si>
    <t>SLACKS</t>
  </si>
  <si>
    <t>REPR</t>
  </si>
  <si>
    <t>PAPER</t>
  </si>
  <si>
    <t>YOGA</t>
  </si>
  <si>
    <t>BALLS</t>
  </si>
  <si>
    <t>SERVICES</t>
  </si>
  <si>
    <t>SUMMARY STATISTICS</t>
  </si>
  <si>
    <t>NUMBER OF CITIES</t>
  </si>
  <si>
    <t>MINIMUM</t>
  </si>
  <si>
    <t>MAXIMUM</t>
  </si>
  <si>
    <t>MEDIAN</t>
  </si>
  <si>
    <t>MEAN</t>
  </si>
  <si>
    <t>STANDARD DEVIATION</t>
  </si>
  <si>
    <t>RELATIVE STANDARD DEVIATION</t>
  </si>
  <si>
    <t>Bakersfield CA Metro</t>
  </si>
  <si>
    <t>Bakersfield CA</t>
  </si>
  <si>
    <t>Salisbury MD-DE Metro</t>
  </si>
  <si>
    <t>Sussex County DE</t>
  </si>
  <si>
    <t>Chicago IL</t>
  </si>
  <si>
    <t>Des Moines-West Des Moines IA Metro</t>
  </si>
  <si>
    <t>Des Moines IA</t>
  </si>
  <si>
    <t>Hutchinson KS Micro</t>
  </si>
  <si>
    <t>Hutchinson KS</t>
  </si>
  <si>
    <t>Benton Harbor MI</t>
  </si>
  <si>
    <t>Albuquerque NM</t>
  </si>
  <si>
    <t>Ardmore OK Micro</t>
  </si>
  <si>
    <t>Ardmore OK</t>
  </si>
  <si>
    <t>Hilton Head Island-Bluffton SC Metro</t>
  </si>
  <si>
    <t>Hilton Head Island SC</t>
  </si>
  <si>
    <t>St. George UT Metro</t>
  </si>
  <si>
    <t>St. George UT</t>
  </si>
  <si>
    <t>Alexandria VA</t>
  </si>
  <si>
    <t/>
  </si>
  <si>
    <t>Sacramento-Roseville-Folsom CA Metro</t>
  </si>
  <si>
    <t>Eugene-Springfield OR Metro</t>
  </si>
  <si>
    <t>Eugene OR</t>
  </si>
  <si>
    <t>Scranton-Wilkes-Barre PA Metro</t>
  </si>
  <si>
    <t>Rapid City SD Metro</t>
  </si>
  <si>
    <t>Rapid City SD</t>
  </si>
  <si>
    <t>Austin-Round Rock-Georgetown TX Metro</t>
  </si>
  <si>
    <t>Bremerton-Silverdale-Port Orchard WA Metro</t>
  </si>
  <si>
    <t>Charleston WV Metro</t>
  </si>
  <si>
    <t>Charleston WV</t>
  </si>
  <si>
    <t>Cheyenne WY Metro</t>
  </si>
  <si>
    <t>Cheyenne WY</t>
  </si>
  <si>
    <t>San Juan-Bayamón-Caguas PR Metro</t>
  </si>
  <si>
    <t>San Juan-Bayamón-Caguas PR</t>
  </si>
  <si>
    <t>Niles MI Metro</t>
  </si>
  <si>
    <t>Oakland-Berkeley-Livermore CA Metro Div.</t>
  </si>
  <si>
    <t>San Francisco-San Mateo-Redwood City CA Metro Div.</t>
  </si>
  <si>
    <t>Fort Lauderdale-Pompano Beach-Sunrise FL Metro Div.</t>
  </si>
  <si>
    <t>Chicago-Naperville-Evanston IL Metro Div.</t>
  </si>
  <si>
    <t>Frederick-Gaithersburg-Rockville MD Metro Div.</t>
  </si>
  <si>
    <t>Dallas-Plano-Irving TX Metro Div.</t>
  </si>
  <si>
    <t>Fort Worth-Arlington-Grapevine TX Metro Div.</t>
  </si>
  <si>
    <t>Seattle-Bellevue-Kent WA Metro Div.</t>
  </si>
  <si>
    <t>New Brunswick-Lakewood Metro Div.</t>
  </si>
  <si>
    <t>Philadelphia PA Metro Div.</t>
  </si>
  <si>
    <t>Douglasville-Douglas County GA</t>
  </si>
  <si>
    <t>Little Rock-North Little Rock AR</t>
  </si>
  <si>
    <t>Cambridge-Newton-Framingham MA Metro Div.</t>
  </si>
  <si>
    <t>Framingham-Natick MA</t>
  </si>
  <si>
    <t>Sandoval-Rio Rancho NM</t>
  </si>
  <si>
    <t>Utica-Rome NY Metro</t>
  </si>
  <si>
    <t>Utica-Rome NY</t>
  </si>
  <si>
    <t>Maury County TN</t>
  </si>
  <si>
    <t>Indianapolis-Carmel-Anderson IN Metro</t>
  </si>
  <si>
    <t>Durham NC</t>
  </si>
  <si>
    <t>Tacoma-Lakewood WA Metro Div.</t>
  </si>
  <si>
    <t>Tacoma WA</t>
  </si>
  <si>
    <t>Athens-Clarke County GA Metro</t>
  </si>
  <si>
    <t>Athens GA</t>
  </si>
  <si>
    <t>Herkimer County NY</t>
  </si>
  <si>
    <t>Nassau County-Suffolk County NY Metro Div.</t>
  </si>
  <si>
    <t>Nassau County NY</t>
  </si>
  <si>
    <t>Syracuse NY Metro</t>
  </si>
  <si>
    <t>Syracuse NY</t>
  </si>
  <si>
    <t>Fargo ND-MN Metro</t>
  </si>
  <si>
    <t>Fargo-Moorhead ND-MN</t>
  </si>
  <si>
    <t>Kent WA</t>
  </si>
  <si>
    <t>Gilbert AZ</t>
  </si>
  <si>
    <t>San Jose-Sunnyvale-Santa Clara CA Metro</t>
  </si>
  <si>
    <t>San Jose CA</t>
  </si>
  <si>
    <t>Joliet-Will County IL</t>
  </si>
  <si>
    <t>Hammond LA Metro</t>
  </si>
  <si>
    <t>Hammond LA</t>
  </si>
  <si>
    <t>Billings MT Metro</t>
  </si>
  <si>
    <t>Billings MT</t>
  </si>
  <si>
    <t>Wayne County PA</t>
  </si>
  <si>
    <t>Redding CA Metro</t>
  </si>
  <si>
    <t>Redding CA</t>
  </si>
  <si>
    <t>Denton TX</t>
  </si>
  <si>
    <t>McKinney TX</t>
  </si>
  <si>
    <t>Flint MI Metro</t>
  </si>
  <si>
    <t>Flint-Genesee County MI</t>
  </si>
  <si>
    <t>Toledo OH Metro</t>
  </si>
  <si>
    <t>Toledo OH</t>
  </si>
  <si>
    <t>Youngstown-Warren-Boardman OH-PA Metro</t>
  </si>
  <si>
    <t>Youngstown-Warren OH</t>
  </si>
  <si>
    <t>Arlington TX</t>
  </si>
  <si>
    <t>Edinburg TX</t>
  </si>
  <si>
    <t>Seattle-Bellevue-Kent WA Metro</t>
  </si>
  <si>
    <t>Otsego County NY</t>
  </si>
  <si>
    <t>Sandusky OH Metro</t>
  </si>
  <si>
    <t>Sandusky OH</t>
  </si>
  <si>
    <t>Appleton WI Metro</t>
  </si>
  <si>
    <t>Appleton WI</t>
  </si>
  <si>
    <t>2025 First Quarter Data</t>
  </si>
  <si>
    <t>Published May 2025</t>
  </si>
  <si>
    <t>COST OF LIVING INDEX
COPYRIGHT 2025
ISSN 0740-7130
C2ER P.O. Box 100127 Arlington VA 22210 USA
REPRODUCTION OF THIS REPORT IS PROHIBITED</t>
  </si>
  <si>
    <r>
      <t xml:space="preserve">The </t>
    </r>
    <r>
      <rPr>
        <i/>
        <sz val="10"/>
        <rFont val="Arial"/>
        <family val="2"/>
      </rPr>
      <t>Index</t>
    </r>
    <r>
      <rPr>
        <sz val="10"/>
        <rFont val="Arial"/>
        <family val="2"/>
      </rPr>
      <t xml:space="preserve"> reflects cost differentials for professional and executive households in the top income quintile. Operationally, this standard of living is set by the weighting structure. Homeownership costs, for example, are more heavily weighted than they would be if the Index reflected a clerical worker standard of living or average costs for all urban consumers. (Weights for component indexes appear above column headings—e.g., 15.29% for Grocery Items.)</t>
    </r>
  </si>
  <si>
    <t>The items and weights in this study are listed below.  Weights calculated by C2ER are based on data extracted from the 2023 US Consumer Expenditure Survey, BLS.</t>
  </si>
  <si>
    <t>Kent County DE</t>
  </si>
  <si>
    <t>New Castle County DE</t>
  </si>
  <si>
    <t>Overland Park KS</t>
  </si>
  <si>
    <t>Non-Metro US</t>
  </si>
  <si>
    <t>Harrisburg-Carlisle PA Metro</t>
  </si>
  <si>
    <t>Harrisburg PA</t>
  </si>
  <si>
    <t>San Marcos TX</t>
  </si>
  <si>
    <t>2025 Q1 Index</t>
  </si>
  <si>
    <t>2025 Q1</t>
  </si>
  <si>
    <t>2025 Q1 Average Prices</t>
  </si>
  <si>
    <t>2024 Q1 - 2025 Q1 Index</t>
  </si>
  <si>
    <t>2024 Q1 - 2025 Q1</t>
  </si>
  <si>
    <t>2024 Q1 - 2025 Q1 Average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</si>
</sst>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0.000"/>
    <numFmt numFmtId="166" formatCode="0.0"/>
    <numFmt numFmtId="167" formatCode="00\-00000\-000"/>
    <numFmt numFmtId="168" formatCode="&quot;$&quot;#,##0.00"/>
    <numFmt numFmtId="169" formatCode="&quot;$&quot;#,##0"/>
    <numFmt numFmtId="170" formatCode="&quot;$&quot;#,##0.000"/>
    <numFmt numFmtId="171" formatCode="_(&quot;$&quot;* #,##0_);_(&quot;$&quot;* \(#,##0\);_(&quot;$&quot;* &quot;-&quot;??_);_(@_)"/>
    <numFmt numFmtId="172" formatCode="_(&quot;$&quot;* #,##0.000_);_(&quot;$&quot;* \(#,##0.000\);_(&quot;$&quot;* &quot;-&quot;??_);_(@_)"/>
    <numFmt numFmtId="173" formatCode="0.000000"/>
  </numFmts>
  <fonts count="23" x14ac:knownFonts="1">
    <font>
      <sz val="10"/>
      <name val="Arial"/>
    </font>
    <font>
      <sz val="11"/>
      <color theme="1"/>
      <name val="Calibri"/>
      <family val="2"/>
      <scheme val="minor"/>
    </font>
    <font>
      <sz val="10"/>
      <name val="Arial"/>
      <family val="2"/>
    </font>
    <font>
      <sz val="10"/>
      <name val="Arial"/>
      <family val="2"/>
    </font>
    <font>
      <b/>
      <sz val="10"/>
      <name val="Arial"/>
      <family val="2"/>
    </font>
    <font>
      <i/>
      <sz val="10"/>
      <name val="Arial"/>
      <family val="2"/>
    </font>
    <font>
      <u/>
      <sz val="10"/>
      <name val="Arial"/>
      <family val="2"/>
    </font>
    <font>
      <b/>
      <i/>
      <sz val="10"/>
      <name val="Arial"/>
      <family val="2"/>
    </font>
    <font>
      <sz val="8"/>
      <name val="Symbol"/>
      <family val="1"/>
      <charset val="2"/>
    </font>
    <font>
      <b/>
      <sz val="12"/>
      <color indexed="16"/>
      <name val="Arial"/>
      <family val="2"/>
    </font>
    <font>
      <sz val="10"/>
      <color indexed="13"/>
      <name val="Arial"/>
      <family val="2"/>
    </font>
    <font>
      <b/>
      <sz val="10"/>
      <color indexed="13"/>
      <name val="Arial"/>
      <family val="2"/>
    </font>
    <font>
      <b/>
      <sz val="10"/>
      <color indexed="8"/>
      <name val="Arial"/>
      <family val="2"/>
    </font>
    <font>
      <sz val="10"/>
      <color indexed="8"/>
      <name val="Arial"/>
      <family val="2"/>
    </font>
    <font>
      <b/>
      <sz val="10"/>
      <color indexed="43"/>
      <name val="Arial"/>
      <family val="2"/>
    </font>
    <font>
      <sz val="10"/>
      <color indexed="9"/>
      <name val="Arial"/>
      <family val="2"/>
    </font>
    <font>
      <b/>
      <sz val="11"/>
      <name val="Arial"/>
      <family val="2"/>
    </font>
    <font>
      <b/>
      <sz val="16"/>
      <name val="Arial"/>
      <family val="2"/>
    </font>
    <font>
      <b/>
      <sz val="10"/>
      <color indexed="9"/>
      <name val="Arial"/>
      <family val="2"/>
    </font>
    <font>
      <b/>
      <sz val="16"/>
      <color indexed="9"/>
      <name val="Arial"/>
      <family val="2"/>
    </font>
    <font>
      <b/>
      <sz val="10"/>
      <color rgb="FFFFFF00"/>
      <name val="Arial"/>
      <family val="2"/>
    </font>
    <font>
      <sz val="11"/>
      <color rgb="FF9C6500"/>
      <name val="Calibri"/>
      <family val="2"/>
      <scheme val="minor"/>
    </font>
    <font>
      <sz val="11"/>
      <color indexed="8"/>
      <name val="Calibri"/>
      <family val="2"/>
      <scheme val="minor"/>
    </font>
  </fonts>
  <fills count="12">
    <fill>
      <patternFill patternType="none"/>
    </fill>
    <fill>
      <patternFill patternType="gray125"/>
    </fill>
    <fill>
      <patternFill patternType="solid">
        <fgColor indexed="10"/>
        <bgColor indexed="64"/>
      </patternFill>
    </fill>
    <fill>
      <patternFill patternType="solid">
        <fgColor indexed="10"/>
        <bgColor indexed="8"/>
      </patternFill>
    </fill>
    <fill>
      <patternFill patternType="solid">
        <fgColor indexed="60"/>
        <bgColor indexed="64"/>
      </patternFill>
    </fill>
    <fill>
      <patternFill patternType="solid">
        <fgColor indexed="9"/>
        <bgColor indexed="64"/>
      </patternFill>
    </fill>
    <fill>
      <patternFill patternType="solid">
        <fgColor indexed="56"/>
        <bgColor indexed="64"/>
      </patternFill>
    </fill>
    <fill>
      <patternFill patternType="solid">
        <fgColor theme="4" tint="0.59999389629810485"/>
        <bgColor indexed="65"/>
      </patternFill>
    </fill>
    <fill>
      <patternFill patternType="solid">
        <fgColor rgb="FFFFFFCC"/>
      </patternFill>
    </fill>
    <fill>
      <patternFill patternType="solid">
        <fgColor rgb="FFFF0000"/>
        <bgColor indexed="64"/>
      </patternFill>
    </fill>
    <fill>
      <patternFill patternType="solid">
        <fgColor theme="4" tint="0.79998168889431442"/>
        <bgColor indexed="64"/>
      </patternFill>
    </fill>
    <fill>
      <patternFill patternType="solid">
        <fgColor rgb="FFFFEB9C"/>
      </patternFill>
    </fill>
  </fills>
  <borders count="1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s>
  <cellStyleXfs count="25">
    <xf numFmtId="0" fontId="0"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8" borderId="9" applyNumberFormat="0" applyFont="0" applyAlignment="0" applyProtection="0"/>
    <xf numFmtId="9" fontId="3" fillId="0" borderId="0" applyFont="0" applyFill="0" applyBorder="0" applyAlignment="0" applyProtection="0"/>
    <xf numFmtId="0" fontId="1" fillId="0" borderId="0"/>
    <xf numFmtId="0" fontId="21" fillId="11" borderId="0" applyNumberFormat="0" applyBorder="0" applyAlignment="0" applyProtection="0"/>
    <xf numFmtId="0" fontId="1" fillId="7"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22" fillId="0" borderId="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116">
    <xf numFmtId="0" fontId="0" fillId="0" borderId="0" xfId="0"/>
    <xf numFmtId="0" fontId="0" fillId="0" borderId="0" xfId="0" applyAlignment="1">
      <alignment readingOrder="1"/>
    </xf>
    <xf numFmtId="0" fontId="0" fillId="0" borderId="0" xfId="0" applyAlignment="1">
      <alignment horizontal="center"/>
    </xf>
    <xf numFmtId="0" fontId="8" fillId="0" borderId="0" xfId="0" applyFont="1" applyAlignment="1">
      <alignment horizontal="justify"/>
    </xf>
    <xf numFmtId="0" fontId="0" fillId="0" borderId="0" xfId="0" applyAlignment="1">
      <alignment horizontal="center" wrapText="1"/>
    </xf>
    <xf numFmtId="0" fontId="4" fillId="0" borderId="0" xfId="0" applyFont="1" applyAlignment="1">
      <alignment horizontal="left" wrapText="1" readingOrder="1"/>
    </xf>
    <xf numFmtId="0" fontId="10" fillId="2" borderId="0" xfId="0" applyFont="1" applyFill="1"/>
    <xf numFmtId="0" fontId="11" fillId="2" borderId="0" xfId="0" applyFont="1" applyFill="1"/>
    <xf numFmtId="0" fontId="11" fillId="2" borderId="0" xfId="0" applyFont="1" applyFill="1" applyAlignment="1">
      <alignment horizontal="center"/>
    </xf>
    <xf numFmtId="0" fontId="11" fillId="3" borderId="0" xfId="0" applyFont="1" applyFill="1" applyAlignment="1">
      <alignment horizontal="left"/>
    </xf>
    <xf numFmtId="166" fontId="11" fillId="2" borderId="0" xfId="0" applyNumberFormat="1" applyFont="1" applyFill="1" applyAlignment="1">
      <alignment horizontal="center"/>
    </xf>
    <xf numFmtId="0" fontId="12" fillId="0" borderId="0" xfId="0" applyFont="1" applyAlignment="1" applyProtection="1">
      <alignment horizontal="left" vertical="top"/>
      <protection locked="0"/>
    </xf>
    <xf numFmtId="0" fontId="4" fillId="0" borderId="0" xfId="0" applyFont="1"/>
    <xf numFmtId="167" fontId="13" fillId="0" borderId="0" xfId="0" applyNumberFormat="1" applyFont="1" applyAlignment="1">
      <alignment horizontal="left"/>
    </xf>
    <xf numFmtId="0" fontId="2" fillId="0" borderId="0" xfId="0" applyFont="1"/>
    <xf numFmtId="166" fontId="0" fillId="0" borderId="0" xfId="0" applyNumberFormat="1"/>
    <xf numFmtId="0" fontId="4" fillId="0" borderId="0" xfId="0" applyFont="1" applyAlignment="1">
      <alignment horizontal="center"/>
    </xf>
    <xf numFmtId="168" fontId="0" fillId="0" borderId="0" xfId="0" applyNumberFormat="1"/>
    <xf numFmtId="0" fontId="14" fillId="4" borderId="0" xfId="0" applyFont="1" applyFill="1"/>
    <xf numFmtId="0" fontId="14" fillId="4" borderId="0" xfId="0" applyFont="1" applyFill="1" applyAlignment="1">
      <alignment horizontal="center"/>
    </xf>
    <xf numFmtId="9" fontId="14" fillId="4" borderId="0" xfId="0" applyNumberFormat="1" applyFont="1" applyFill="1" applyAlignment="1">
      <alignment horizontal="center"/>
    </xf>
    <xf numFmtId="0" fontId="10" fillId="4" borderId="0" xfId="0" applyFont="1" applyFill="1"/>
    <xf numFmtId="0" fontId="11" fillId="4" borderId="0" xfId="0" applyFont="1" applyFill="1"/>
    <xf numFmtId="0" fontId="11" fillId="4" borderId="0" xfId="0" applyFont="1" applyFill="1" applyAlignment="1">
      <alignment horizontal="center"/>
    </xf>
    <xf numFmtId="0" fontId="4" fillId="0" borderId="0" xfId="0" applyFont="1" applyAlignment="1">
      <alignment horizontal="left"/>
    </xf>
    <xf numFmtId="2" fontId="0" fillId="0" borderId="0" xfId="0" applyNumberFormat="1" applyAlignment="1">
      <alignment horizontal="right"/>
    </xf>
    <xf numFmtId="0" fontId="11" fillId="0" borderId="0" xfId="0" applyFont="1" applyAlignment="1">
      <alignment horizontal="center"/>
    </xf>
    <xf numFmtId="44" fontId="0" fillId="0" borderId="0" xfId="5" applyFont="1" applyAlignment="1">
      <alignment horizontal="right"/>
    </xf>
    <xf numFmtId="0" fontId="0" fillId="0" borderId="0" xfId="0" applyAlignment="1">
      <alignment horizontal="left"/>
    </xf>
    <xf numFmtId="171" fontId="0" fillId="0" borderId="0" xfId="5" applyNumberFormat="1" applyFont="1" applyAlignment="1">
      <alignment horizontal="right"/>
    </xf>
    <xf numFmtId="172" fontId="0" fillId="0" borderId="0" xfId="5" applyNumberFormat="1" applyFont="1" applyAlignment="1">
      <alignment horizontal="right"/>
    </xf>
    <xf numFmtId="170" fontId="0" fillId="0" borderId="0" xfId="0" applyNumberFormat="1"/>
    <xf numFmtId="169" fontId="0" fillId="0" borderId="0" xfId="1" applyNumberFormat="1" applyFont="1" applyBorder="1"/>
    <xf numFmtId="9" fontId="20" fillId="9" borderId="0" xfId="0" applyNumberFormat="1" applyFont="1" applyFill="1" applyAlignment="1">
      <alignment horizontal="center"/>
    </xf>
    <xf numFmtId="10" fontId="20" fillId="9" borderId="0" xfId="0" applyNumberFormat="1" applyFont="1" applyFill="1" applyAlignment="1">
      <alignment horizontal="center"/>
    </xf>
    <xf numFmtId="2" fontId="0" fillId="0" borderId="0" xfId="0" applyNumberFormat="1"/>
    <xf numFmtId="165" fontId="0" fillId="0" borderId="0" xfId="0" applyNumberFormat="1"/>
    <xf numFmtId="10" fontId="14" fillId="4" borderId="0" xfId="0" applyNumberFormat="1" applyFont="1" applyFill="1" applyAlignment="1">
      <alignment horizontal="center"/>
    </xf>
    <xf numFmtId="164" fontId="0" fillId="0" borderId="0" xfId="0" applyNumberFormat="1"/>
    <xf numFmtId="0" fontId="3" fillId="0" borderId="0" xfId="10"/>
    <xf numFmtId="8" fontId="3" fillId="10" borderId="1" xfId="10" applyNumberFormat="1" applyFill="1" applyBorder="1" applyAlignment="1">
      <alignment horizontal="right" wrapText="1"/>
    </xf>
    <xf numFmtId="8" fontId="3" fillId="10" borderId="2" xfId="10" applyNumberFormat="1" applyFill="1" applyBorder="1" applyAlignment="1">
      <alignment horizontal="right" wrapText="1"/>
    </xf>
    <xf numFmtId="0" fontId="4" fillId="10" borderId="3" xfId="10" applyFont="1" applyFill="1" applyBorder="1" applyAlignment="1">
      <alignment wrapText="1"/>
    </xf>
    <xf numFmtId="8" fontId="3" fillId="5" borderId="4" xfId="10" applyNumberFormat="1" applyFill="1" applyBorder="1" applyAlignment="1">
      <alignment horizontal="right" wrapText="1"/>
    </xf>
    <xf numFmtId="8" fontId="3" fillId="5" borderId="0" xfId="10" applyNumberFormat="1" applyFill="1" applyAlignment="1">
      <alignment horizontal="right" wrapText="1"/>
    </xf>
    <xf numFmtId="0" fontId="4" fillId="5" borderId="5" xfId="10" applyFont="1" applyFill="1" applyBorder="1" applyAlignment="1">
      <alignment wrapText="1"/>
    </xf>
    <xf numFmtId="8" fontId="3" fillId="10" borderId="4" xfId="10" applyNumberFormat="1" applyFill="1" applyBorder="1" applyAlignment="1">
      <alignment horizontal="right" wrapText="1"/>
    </xf>
    <xf numFmtId="8" fontId="3" fillId="10" borderId="0" xfId="10" applyNumberFormat="1" applyFill="1" applyAlignment="1">
      <alignment horizontal="right" wrapText="1"/>
    </xf>
    <xf numFmtId="0" fontId="4" fillId="10" borderId="5" xfId="10" applyFont="1" applyFill="1" applyBorder="1" applyAlignment="1">
      <alignment wrapText="1"/>
    </xf>
    <xf numFmtId="8" fontId="3" fillId="0" borderId="0" xfId="10" applyNumberFormat="1"/>
    <xf numFmtId="6" fontId="3" fillId="10" borderId="4" xfId="10" applyNumberFormat="1" applyFill="1" applyBorder="1" applyAlignment="1">
      <alignment horizontal="right" wrapText="1"/>
    </xf>
    <xf numFmtId="6" fontId="3" fillId="10" borderId="0" xfId="10" applyNumberFormat="1" applyFill="1" applyAlignment="1">
      <alignment horizontal="right" wrapText="1"/>
    </xf>
    <xf numFmtId="6" fontId="3" fillId="5" borderId="4" xfId="10" applyNumberFormat="1" applyFill="1" applyBorder="1" applyAlignment="1">
      <alignment horizontal="right" wrapText="1"/>
    </xf>
    <xf numFmtId="6" fontId="3" fillId="5" borderId="0" xfId="10" applyNumberFormat="1" applyFill="1" applyAlignment="1">
      <alignment horizontal="right" wrapText="1"/>
    </xf>
    <xf numFmtId="0" fontId="15" fillId="6" borderId="6" xfId="10" applyFont="1" applyFill="1" applyBorder="1" applyAlignment="1">
      <alignment horizontal="center" wrapText="1"/>
    </xf>
    <xf numFmtId="0" fontId="15" fillId="6" borderId="7" xfId="10" applyFont="1" applyFill="1" applyBorder="1" applyAlignment="1">
      <alignment horizontal="center" wrapText="1"/>
    </xf>
    <xf numFmtId="0" fontId="15" fillId="6" borderId="8" xfId="10" applyFont="1" applyFill="1" applyBorder="1" applyAlignment="1">
      <alignment horizontal="center" wrapText="1"/>
    </xf>
    <xf numFmtId="0" fontId="16" fillId="0" borderId="0" xfId="10" applyFont="1"/>
    <xf numFmtId="166" fontId="3" fillId="5" borderId="1" xfId="10" applyNumberFormat="1" applyFill="1" applyBorder="1" applyAlignment="1">
      <alignment horizontal="right" wrapText="1"/>
    </xf>
    <xf numFmtId="166" fontId="3" fillId="5" borderId="2" xfId="10" applyNumberFormat="1" applyFill="1" applyBorder="1" applyAlignment="1">
      <alignment horizontal="right" wrapText="1"/>
    </xf>
    <xf numFmtId="0" fontId="4" fillId="5" borderId="3" xfId="10" applyFont="1" applyFill="1" applyBorder="1" applyAlignment="1">
      <alignment wrapText="1"/>
    </xf>
    <xf numFmtId="166" fontId="3" fillId="10" borderId="4" xfId="10" applyNumberFormat="1" applyFill="1" applyBorder="1" applyAlignment="1">
      <alignment horizontal="right" wrapText="1"/>
    </xf>
    <xf numFmtId="166" fontId="3" fillId="10" borderId="0" xfId="10" applyNumberFormat="1" applyFill="1" applyAlignment="1">
      <alignment horizontal="right" wrapText="1"/>
    </xf>
    <xf numFmtId="166" fontId="3" fillId="5" borderId="4" xfId="10" applyNumberFormat="1" applyFill="1" applyBorder="1" applyAlignment="1">
      <alignment horizontal="right" wrapText="1"/>
    </xf>
    <xf numFmtId="166" fontId="3" fillId="5" borderId="0" xfId="10" applyNumberFormat="1" applyFill="1" applyAlignment="1">
      <alignment horizontal="right" wrapText="1"/>
    </xf>
    <xf numFmtId="10" fontId="3" fillId="0" borderId="0" xfId="10" applyNumberFormat="1"/>
    <xf numFmtId="10" fontId="0" fillId="0" borderId="1" xfId="12" applyNumberFormat="1" applyFont="1" applyBorder="1" applyAlignment="1">
      <alignment horizontal="center"/>
    </xf>
    <xf numFmtId="0" fontId="3" fillId="0" borderId="2" xfId="10" applyBorder="1"/>
    <xf numFmtId="0" fontId="3" fillId="0" borderId="3" xfId="10" applyBorder="1"/>
    <xf numFmtId="0" fontId="3" fillId="10" borderId="0" xfId="10" applyFill="1"/>
    <xf numFmtId="0" fontId="3" fillId="10" borderId="5" xfId="10" applyFill="1" applyBorder="1"/>
    <xf numFmtId="10" fontId="0" fillId="0" borderId="4" xfId="12" applyNumberFormat="1" applyFont="1" applyBorder="1" applyAlignment="1">
      <alignment horizontal="center"/>
    </xf>
    <xf numFmtId="0" fontId="3" fillId="0" borderId="5" xfId="10" applyBorder="1"/>
    <xf numFmtId="0" fontId="15" fillId="0" borderId="0" xfId="10" applyFont="1" applyAlignment="1">
      <alignment vertical="top" wrapText="1"/>
    </xf>
    <xf numFmtId="0" fontId="15" fillId="6" borderId="6" xfId="10" applyFont="1" applyFill="1" applyBorder="1" applyAlignment="1">
      <alignment vertical="top" wrapText="1"/>
    </xf>
    <xf numFmtId="0" fontId="15" fillId="6" borderId="7" xfId="10" applyFont="1" applyFill="1" applyBorder="1" applyAlignment="1">
      <alignment vertical="top" wrapText="1"/>
    </xf>
    <xf numFmtId="0" fontId="15" fillId="6" borderId="8" xfId="10" applyFont="1" applyFill="1" applyBorder="1" applyAlignment="1">
      <alignment vertical="top"/>
    </xf>
    <xf numFmtId="0" fontId="3" fillId="0" borderId="0" xfId="10" applyAlignment="1">
      <alignment horizontal="right"/>
    </xf>
    <xf numFmtId="0" fontId="15" fillId="6" borderId="1" xfId="10" applyFont="1" applyFill="1" applyBorder="1" applyAlignment="1">
      <alignment vertical="center"/>
    </xf>
    <xf numFmtId="0" fontId="15" fillId="6" borderId="2" xfId="10" applyFont="1" applyFill="1" applyBorder="1" applyAlignment="1">
      <alignment vertical="center"/>
    </xf>
    <xf numFmtId="0" fontId="15" fillId="6" borderId="3" xfId="10" applyFont="1" applyFill="1" applyBorder="1" applyAlignment="1">
      <alignment vertical="center"/>
    </xf>
    <xf numFmtId="0" fontId="15" fillId="6" borderId="4" xfId="10" applyFont="1" applyFill="1" applyBorder="1" applyAlignment="1">
      <alignment vertical="center"/>
    </xf>
    <xf numFmtId="0" fontId="15" fillId="6" borderId="0" xfId="10" applyFont="1" applyFill="1" applyAlignment="1">
      <alignment vertical="center"/>
    </xf>
    <xf numFmtId="0" fontId="15" fillId="6" borderId="5" xfId="10" applyFont="1" applyFill="1" applyBorder="1" applyAlignment="1">
      <alignment vertical="center"/>
    </xf>
    <xf numFmtId="0" fontId="18" fillId="6" borderId="5" xfId="10" applyFont="1" applyFill="1" applyBorder="1" applyAlignment="1">
      <alignment horizontal="right" vertical="center" indent="1"/>
    </xf>
    <xf numFmtId="173" fontId="0" fillId="0" borderId="0" xfId="0" applyNumberFormat="1" applyAlignment="1">
      <alignment horizontal="center" vertical="center"/>
    </xf>
    <xf numFmtId="173" fontId="0" fillId="0" borderId="0" xfId="0" applyNumberFormat="1" applyAlignment="1">
      <alignment horizontal="center"/>
    </xf>
    <xf numFmtId="1" fontId="0" fillId="0" borderId="0" xfId="1" applyNumberFormat="1" applyFont="1" applyBorder="1"/>
    <xf numFmtId="0" fontId="2" fillId="0" borderId="0" xfId="0" applyFont="1" applyAlignment="1">
      <alignment horizontal="left" wrapText="1" readingOrder="1"/>
    </xf>
    <xf numFmtId="10" fontId="2" fillId="10" borderId="4" xfId="12" applyNumberFormat="1" applyFont="1" applyFill="1" applyBorder="1" applyAlignment="1">
      <alignment horizontal="center"/>
    </xf>
    <xf numFmtId="169" fontId="2" fillId="0" borderId="0" xfId="1" applyNumberFormat="1" applyFont="1" applyFill="1" applyBorder="1"/>
    <xf numFmtId="4" fontId="2" fillId="0" borderId="0" xfId="0" applyNumberFormat="1" applyFont="1"/>
    <xf numFmtId="169" fontId="2" fillId="0" borderId="0" xfId="0" applyNumberFormat="1" applyFont="1"/>
    <xf numFmtId="3" fontId="2" fillId="0" borderId="0" xfId="1" applyNumberFormat="1" applyFont="1" applyFill="1" applyBorder="1"/>
    <xf numFmtId="1" fontId="2" fillId="0" borderId="0" xfId="0" applyNumberFormat="1" applyFont="1"/>
    <xf numFmtId="165" fontId="2" fillId="0" borderId="0" xfId="0" applyNumberFormat="1" applyFont="1"/>
    <xf numFmtId="167" fontId="2" fillId="0" borderId="0" xfId="0" applyNumberFormat="1" applyFont="1" applyAlignment="1">
      <alignment horizontal="center"/>
    </xf>
    <xf numFmtId="49" fontId="2" fillId="0" borderId="0" xfId="0" applyNumberFormat="1" applyFont="1"/>
    <xf numFmtId="166" fontId="2" fillId="0" borderId="0" xfId="0" applyNumberFormat="1" applyFont="1"/>
    <xf numFmtId="168" fontId="2" fillId="0" borderId="0" xfId="0" applyNumberFormat="1" applyFont="1"/>
    <xf numFmtId="39" fontId="2" fillId="0" borderId="0" xfId="5" applyNumberFormat="1" applyFont="1" applyFill="1" applyBorder="1"/>
    <xf numFmtId="170" fontId="2" fillId="0" borderId="0" xfId="0" applyNumberFormat="1" applyFont="1"/>
    <xf numFmtId="0" fontId="9" fillId="0" borderId="0" xfId="0" applyFont="1" applyAlignment="1">
      <alignment horizontal="right"/>
    </xf>
    <xf numFmtId="0" fontId="4" fillId="0" borderId="0" xfId="0" applyFont="1" applyAlignment="1">
      <alignment horizontal="center" wrapText="1"/>
    </xf>
    <xf numFmtId="0" fontId="4" fillId="0" borderId="0" xfId="0" applyFont="1" applyAlignment="1">
      <alignment horizontal="left" wrapText="1" readingOrder="1"/>
    </xf>
    <xf numFmtId="0" fontId="0" fillId="0" borderId="0" xfId="0" applyAlignment="1">
      <alignment horizontal="left" wrapText="1" readingOrder="1"/>
    </xf>
    <xf numFmtId="0" fontId="2" fillId="0" borderId="0" xfId="0" applyFont="1" applyAlignment="1">
      <alignment horizontal="left" wrapText="1" readingOrder="1"/>
    </xf>
    <xf numFmtId="0" fontId="7" fillId="0" borderId="0" xfId="0" applyFont="1" applyAlignment="1">
      <alignment horizontal="left" wrapText="1" readingOrder="1"/>
    </xf>
    <xf numFmtId="0" fontId="4" fillId="0" borderId="0" xfId="0" applyFont="1" applyAlignment="1">
      <alignment horizontal="center"/>
    </xf>
    <xf numFmtId="0" fontId="4" fillId="0" borderId="0" xfId="0" applyFont="1" applyAlignment="1">
      <alignment horizontal="left"/>
    </xf>
    <xf numFmtId="0" fontId="19" fillId="6" borderId="8" xfId="10" applyFont="1" applyFill="1" applyBorder="1" applyAlignment="1">
      <alignment horizontal="center" vertical="center"/>
    </xf>
    <xf numFmtId="0" fontId="19" fillId="6" borderId="7" xfId="10" applyFont="1" applyFill="1" applyBorder="1" applyAlignment="1">
      <alignment horizontal="center" vertical="center"/>
    </xf>
    <xf numFmtId="0" fontId="19" fillId="6" borderId="6" xfId="10" applyFont="1" applyFill="1" applyBorder="1" applyAlignment="1">
      <alignment horizontal="center" vertical="center"/>
    </xf>
    <xf numFmtId="0" fontId="17" fillId="0" borderId="0" xfId="10" applyFont="1" applyAlignment="1">
      <alignment horizontal="center" vertical="center"/>
    </xf>
    <xf numFmtId="0" fontId="3" fillId="0" borderId="0" xfId="10" applyAlignment="1">
      <alignment horizontal="left" vertical="center" wrapText="1"/>
    </xf>
    <xf numFmtId="3" fontId="2" fillId="0" borderId="0" xfId="2" applyNumberFormat="1" applyFont="1" applyFill="1" applyBorder="1" applyAlignment="1">
      <alignment horizontal="center" vertical="center"/>
    </xf>
  </cellXfs>
  <cellStyles count="25">
    <cellStyle name="40% - Accent1 2" xfId="15" xr:uid="{D2C7C269-EC1B-4A4C-AB0E-794CA8CFAA07}"/>
    <cellStyle name="Comma" xfId="1" builtinId="3"/>
    <cellStyle name="Comma 2" xfId="2" xr:uid="{00000000-0005-0000-0000-000003000000}"/>
    <cellStyle name="Comma 3" xfId="3" xr:uid="{00000000-0005-0000-0000-000004000000}"/>
    <cellStyle name="Comma 4" xfId="4" xr:uid="{00000000-0005-0000-0000-000005000000}"/>
    <cellStyle name="Comma 5" xfId="23" xr:uid="{D0845A88-0F87-4247-BA8C-C70DBF9FC8FB}"/>
    <cellStyle name="Currency" xfId="5" builtinId="4"/>
    <cellStyle name="Currency 2" xfId="6" xr:uid="{00000000-0005-0000-0000-000007000000}"/>
    <cellStyle name="Currency 2 2" xfId="18" xr:uid="{7842299B-D6D8-426F-A3C1-C086C61BF42E}"/>
    <cellStyle name="Currency 3" xfId="7" xr:uid="{00000000-0005-0000-0000-000008000000}"/>
    <cellStyle name="Currency 4" xfId="8" xr:uid="{00000000-0005-0000-0000-000009000000}"/>
    <cellStyle name="Currency 5" xfId="9" xr:uid="{00000000-0005-0000-0000-00000A000000}"/>
    <cellStyle name="Currency 6" xfId="24" xr:uid="{0DCE528E-4F24-4F45-97E0-F777C580750C}"/>
    <cellStyle name="Currency 7" xfId="16" xr:uid="{DEB2297F-4130-4BC2-B9FE-B6EBB7AAD6A5}"/>
    <cellStyle name="Neutral 2" xfId="14" xr:uid="{2CBB114A-44B0-465F-9475-170D6828141E}"/>
    <cellStyle name="Normal" xfId="0" builtinId="0"/>
    <cellStyle name="Normal 2" xfId="10" xr:uid="{00000000-0005-0000-0000-00000D000000}"/>
    <cellStyle name="Normal 3" xfId="20" xr:uid="{E07D8230-7A5B-480B-A97F-5B3A89B875AB}"/>
    <cellStyle name="Normal 4" xfId="21" xr:uid="{912C635E-105A-4F79-AD48-A28939B80131}"/>
    <cellStyle name="Normal 5" xfId="19" xr:uid="{9852586E-07FA-459E-80EF-15B55CBC383C}"/>
    <cellStyle name="Normal 6" xfId="22" xr:uid="{AEE6BB95-37A4-46BD-8C03-EDAE3D723E7F}"/>
    <cellStyle name="Normal 7" xfId="13" xr:uid="{A81EC1EE-9BC5-4D88-8A77-7011BF400296}"/>
    <cellStyle name="Note 2" xfId="11" xr:uid="{00000000-0005-0000-0000-00000E000000}"/>
    <cellStyle name="Percent 2" xfId="12" xr:uid="{00000000-0005-0000-0000-00000F000000}"/>
    <cellStyle name="Percent 3" xfId="17" xr:uid="{DDC017BB-9750-4262-9701-F14F1BB30258}"/>
  </cellStyles>
  <dxfs count="78">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Drop" dropStyle="combo" dx="22" fmlaLink="C3" fmlaRange="Cities" noThreeD="1" sel="1" val="0"/>
</file>

<file path=xl/ctrlProps/ctrlProp2.xml><?xml version="1.0" encoding="utf-8"?>
<formControlPr xmlns="http://schemas.microsoft.com/office/spreadsheetml/2009/9/main" objectType="Drop" dropStyle="combo" dx="22" fmlaLink="C4" fmlaRange="Cities" noThreeD="1" sel="282" val="274"/>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123825</xdr:colOff>
      <xdr:row>3</xdr:row>
      <xdr:rowOff>95250</xdr:rowOff>
    </xdr:to>
    <xdr:pic>
      <xdr:nvPicPr>
        <xdr:cNvPr id="9487" name="Picture 2" descr="C2ERLogo">
          <a:extLst>
            <a:ext uri="{FF2B5EF4-FFF2-40B4-BE49-F238E27FC236}">
              <a16:creationId xmlns:a16="http://schemas.microsoft.com/office/drawing/2014/main" id="{00000000-0008-0000-0000-00000F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43350" cy="609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176211</xdr:colOff>
      <xdr:row>4</xdr:row>
      <xdr:rowOff>114300</xdr:rowOff>
    </xdr:to>
    <xdr:pic>
      <xdr:nvPicPr>
        <xdr:cNvPr id="2390" name="Picture 2" descr="C2ERLogo">
          <a:extLst>
            <a:ext uri="{FF2B5EF4-FFF2-40B4-BE49-F238E27FC236}">
              <a16:creationId xmlns:a16="http://schemas.microsoft.com/office/drawing/2014/main" id="{00000000-0008-0000-0100-00005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67150" cy="76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2</xdr:row>
          <xdr:rowOff>0</xdr:rowOff>
        </xdr:from>
        <xdr:to>
          <xdr:col>3</xdr:col>
          <xdr:colOff>0</xdr:colOff>
          <xdr:row>3</xdr:row>
          <xdr:rowOff>0</xdr:rowOff>
        </xdr:to>
        <xdr:sp macro="" textlink="">
          <xdr:nvSpPr>
            <xdr:cNvPr id="10241" name="MovingFrom"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xdr:row>
          <xdr:rowOff>0</xdr:rowOff>
        </xdr:from>
        <xdr:to>
          <xdr:col>3</xdr:col>
          <xdr:colOff>0</xdr:colOff>
          <xdr:row>4</xdr:row>
          <xdr:rowOff>0</xdr:rowOff>
        </xdr:to>
        <xdr:sp macro="" textlink="">
          <xdr:nvSpPr>
            <xdr:cNvPr id="10242" name="MovingTo"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0070C0"/>
  </sheetPr>
  <dimension ref="A1:I49"/>
  <sheetViews>
    <sheetView zoomScaleNormal="100" workbookViewId="0">
      <selection activeCell="A25" sqref="A25:I25"/>
    </sheetView>
  </sheetViews>
  <sheetFormatPr defaultRowHeight="12.5" x14ac:dyDescent="0.25"/>
  <cols>
    <col min="2" max="2" width="17.08984375" customWidth="1"/>
    <col min="6" max="6" width="17.08984375" customWidth="1"/>
    <col min="9" max="9" width="11.54296875" customWidth="1"/>
  </cols>
  <sheetData>
    <row r="1" spans="1:9" x14ac:dyDescent="0.25">
      <c r="A1" s="14" t="s">
        <v>0</v>
      </c>
    </row>
    <row r="3" spans="1:9" ht="15.5" x14ac:dyDescent="0.35">
      <c r="G3" s="102" t="s">
        <v>861</v>
      </c>
      <c r="H3" s="102"/>
      <c r="I3" s="102"/>
    </row>
    <row r="4" spans="1:9" ht="15.5" x14ac:dyDescent="0.35">
      <c r="G4" s="102" t="s">
        <v>862</v>
      </c>
      <c r="H4" s="102"/>
      <c r="I4" s="102"/>
    </row>
    <row r="6" spans="1:9" ht="23.25" customHeight="1" x14ac:dyDescent="0.25">
      <c r="A6" s="103" t="s">
        <v>863</v>
      </c>
      <c r="B6" s="103"/>
      <c r="C6" s="103"/>
      <c r="D6" s="103"/>
      <c r="E6" s="103"/>
      <c r="F6" s="103"/>
      <c r="G6" s="103"/>
      <c r="H6" s="103"/>
      <c r="I6" s="103"/>
    </row>
    <row r="7" spans="1:9" x14ac:dyDescent="0.25">
      <c r="A7" s="103"/>
      <c r="B7" s="103"/>
      <c r="C7" s="103"/>
      <c r="D7" s="103"/>
      <c r="E7" s="103"/>
      <c r="F7" s="103"/>
      <c r="G7" s="103"/>
      <c r="H7" s="103"/>
      <c r="I7" s="103"/>
    </row>
    <row r="8" spans="1:9" x14ac:dyDescent="0.25">
      <c r="A8" s="103"/>
      <c r="B8" s="103"/>
      <c r="C8" s="103"/>
      <c r="D8" s="103"/>
      <c r="E8" s="103"/>
      <c r="F8" s="103"/>
      <c r="G8" s="103"/>
      <c r="H8" s="103"/>
      <c r="I8" s="103"/>
    </row>
    <row r="9" spans="1:9" x14ac:dyDescent="0.25">
      <c r="A9" s="103"/>
      <c r="B9" s="103"/>
      <c r="C9" s="103"/>
      <c r="D9" s="103"/>
      <c r="E9" s="103"/>
      <c r="F9" s="103"/>
      <c r="G9" s="103"/>
      <c r="H9" s="103"/>
      <c r="I9" s="103"/>
    </row>
    <row r="10" spans="1:9" x14ac:dyDescent="0.25">
      <c r="A10" s="103"/>
      <c r="B10" s="103"/>
      <c r="C10" s="103"/>
      <c r="D10" s="103"/>
      <c r="E10" s="103"/>
      <c r="F10" s="103"/>
      <c r="G10" s="103"/>
      <c r="H10" s="103"/>
      <c r="I10" s="103"/>
    </row>
    <row r="11" spans="1:9" x14ac:dyDescent="0.25">
      <c r="A11" s="103"/>
      <c r="B11" s="103"/>
      <c r="C11" s="103"/>
      <c r="D11" s="103"/>
      <c r="E11" s="103"/>
      <c r="F11" s="103"/>
      <c r="G11" s="103"/>
      <c r="H11" s="103"/>
      <c r="I11" s="103"/>
    </row>
    <row r="12" spans="1:9" x14ac:dyDescent="0.25">
      <c r="A12" s="103"/>
      <c r="B12" s="103"/>
      <c r="C12" s="103"/>
      <c r="D12" s="103"/>
      <c r="E12" s="103"/>
      <c r="F12" s="103"/>
      <c r="G12" s="103"/>
      <c r="H12" s="103"/>
      <c r="I12" s="103"/>
    </row>
    <row r="13" spans="1:9" x14ac:dyDescent="0.25">
      <c r="A13" s="103"/>
      <c r="B13" s="103"/>
      <c r="C13" s="103"/>
      <c r="D13" s="103"/>
      <c r="E13" s="103"/>
      <c r="F13" s="103"/>
      <c r="G13" s="103"/>
      <c r="H13" s="103"/>
      <c r="I13" s="103"/>
    </row>
    <row r="14" spans="1:9" x14ac:dyDescent="0.25">
      <c r="A14" s="103"/>
      <c r="B14" s="103"/>
      <c r="C14" s="103"/>
      <c r="D14" s="103"/>
      <c r="E14" s="103"/>
      <c r="F14" s="103"/>
      <c r="G14" s="103"/>
      <c r="H14" s="103"/>
      <c r="I14" s="103"/>
    </row>
    <row r="15" spans="1:9" s="1" customFormat="1" ht="75" customHeight="1" x14ac:dyDescent="0.25">
      <c r="A15" s="104" t="s">
        <v>1</v>
      </c>
      <c r="B15" s="105"/>
      <c r="C15" s="105"/>
      <c r="D15" s="105"/>
      <c r="E15" s="105"/>
      <c r="F15" s="105"/>
      <c r="G15" s="105"/>
      <c r="H15" s="105"/>
      <c r="I15" s="105"/>
    </row>
    <row r="16" spans="1:9" s="1" customFormat="1" ht="47.25" customHeight="1" x14ac:dyDescent="0.25">
      <c r="A16" s="104" t="s">
        <v>2</v>
      </c>
      <c r="B16" s="105"/>
      <c r="C16" s="105"/>
      <c r="D16" s="105"/>
      <c r="E16" s="105"/>
      <c r="F16" s="105"/>
      <c r="G16" s="105"/>
      <c r="H16" s="105"/>
      <c r="I16" s="105"/>
    </row>
    <row r="17" spans="1:9" ht="60" customHeight="1" x14ac:dyDescent="0.3">
      <c r="A17" s="104" t="s">
        <v>3</v>
      </c>
      <c r="B17" s="104"/>
      <c r="C17" s="104"/>
      <c r="D17" s="104"/>
      <c r="E17" s="104"/>
      <c r="F17" s="104"/>
      <c r="G17" s="104"/>
      <c r="H17" s="104"/>
      <c r="I17" s="104"/>
    </row>
    <row r="18" spans="1:9" ht="60.75" customHeight="1" x14ac:dyDescent="0.25">
      <c r="A18" s="106" t="s">
        <v>864</v>
      </c>
      <c r="B18" s="106"/>
      <c r="C18" s="106"/>
      <c r="D18" s="106"/>
      <c r="E18" s="106"/>
      <c r="F18" s="106"/>
      <c r="G18" s="106"/>
      <c r="H18" s="106"/>
      <c r="I18" s="106"/>
    </row>
    <row r="19" spans="1:9" ht="52.5" customHeight="1" x14ac:dyDescent="0.25">
      <c r="A19" s="106" t="s">
        <v>4</v>
      </c>
      <c r="B19" s="106"/>
      <c r="C19" s="106"/>
      <c r="D19" s="106"/>
      <c r="E19" s="106"/>
      <c r="F19" s="106"/>
      <c r="G19" s="106"/>
      <c r="H19" s="106"/>
      <c r="I19" s="106"/>
    </row>
    <row r="20" spans="1:9" ht="68.25" customHeight="1" x14ac:dyDescent="0.3">
      <c r="A20" s="104" t="s">
        <v>5</v>
      </c>
      <c r="B20" s="106"/>
      <c r="C20" s="106"/>
      <c r="D20" s="106"/>
      <c r="E20" s="106"/>
      <c r="F20" s="106"/>
      <c r="G20" s="106"/>
      <c r="H20" s="106"/>
      <c r="I20" s="106"/>
    </row>
    <row r="21" spans="1:9" ht="48.75" customHeight="1" x14ac:dyDescent="0.25">
      <c r="A21" s="104" t="s">
        <v>6</v>
      </c>
      <c r="B21" s="106"/>
      <c r="C21" s="106"/>
      <c r="D21" s="106"/>
      <c r="E21" s="106"/>
      <c r="F21" s="106"/>
      <c r="G21" s="106"/>
      <c r="H21" s="106"/>
      <c r="I21" s="106"/>
    </row>
    <row r="22" spans="1:9" ht="37.5" customHeight="1" x14ac:dyDescent="0.25">
      <c r="A22" s="104" t="s">
        <v>7</v>
      </c>
      <c r="B22" s="106"/>
      <c r="C22" s="106"/>
      <c r="D22" s="106"/>
      <c r="E22" s="106"/>
      <c r="F22" s="106"/>
      <c r="G22" s="106"/>
      <c r="H22" s="106"/>
      <c r="I22" s="106"/>
    </row>
    <row r="23" spans="1:9" ht="83.25" customHeight="1" x14ac:dyDescent="0.25">
      <c r="A23" s="104" t="s">
        <v>8</v>
      </c>
      <c r="B23" s="106"/>
      <c r="C23" s="106"/>
      <c r="D23" s="106"/>
      <c r="E23" s="106"/>
      <c r="F23" s="106"/>
      <c r="G23" s="106"/>
      <c r="H23" s="106"/>
      <c r="I23" s="106"/>
    </row>
    <row r="24" spans="1:9" ht="23.25" customHeight="1" x14ac:dyDescent="0.25">
      <c r="A24" s="104" t="s">
        <v>9</v>
      </c>
      <c r="B24" s="106"/>
      <c r="C24" s="106"/>
      <c r="D24" s="106"/>
      <c r="E24" s="106"/>
      <c r="F24" s="106"/>
      <c r="G24" s="106"/>
      <c r="H24" s="106"/>
      <c r="I24" s="106"/>
    </row>
    <row r="25" spans="1:9" ht="78" customHeight="1" x14ac:dyDescent="0.25">
      <c r="A25" s="107" t="s">
        <v>10</v>
      </c>
      <c r="B25" s="106"/>
      <c r="C25" s="106"/>
      <c r="D25" s="106"/>
      <c r="E25" s="106"/>
      <c r="F25" s="106"/>
      <c r="G25" s="106"/>
      <c r="H25" s="106"/>
      <c r="I25" s="106"/>
    </row>
    <row r="26" spans="1:9" ht="48" customHeight="1" x14ac:dyDescent="0.25">
      <c r="A26" s="106" t="s">
        <v>11</v>
      </c>
      <c r="B26" s="106"/>
      <c r="C26" s="106"/>
      <c r="D26" s="106"/>
      <c r="E26" s="106"/>
      <c r="F26" s="106"/>
      <c r="G26" s="106"/>
      <c r="H26" s="106"/>
      <c r="I26" s="106"/>
    </row>
    <row r="27" spans="1:9" ht="51" customHeight="1" x14ac:dyDescent="0.25">
      <c r="A27" s="104" t="s">
        <v>12</v>
      </c>
      <c r="B27" s="106"/>
      <c r="C27" s="106"/>
      <c r="D27" s="106"/>
      <c r="E27" s="106"/>
      <c r="F27" s="106"/>
      <c r="G27" s="106"/>
      <c r="H27" s="106"/>
      <c r="I27" s="106"/>
    </row>
    <row r="28" spans="1:9" ht="30.75" customHeight="1" x14ac:dyDescent="0.25">
      <c r="A28" s="104" t="s">
        <v>13</v>
      </c>
      <c r="B28" s="106"/>
      <c r="C28" s="106"/>
      <c r="D28" s="106"/>
      <c r="E28" s="106"/>
      <c r="F28" s="106"/>
      <c r="G28" s="106"/>
      <c r="H28" s="106"/>
      <c r="I28" s="106"/>
    </row>
    <row r="29" spans="1:9" ht="30.75" customHeight="1" x14ac:dyDescent="0.25">
      <c r="A29" s="104" t="s">
        <v>14</v>
      </c>
      <c r="B29" s="106"/>
      <c r="C29" s="106"/>
      <c r="D29" s="106"/>
      <c r="E29" s="106"/>
      <c r="F29" s="106"/>
      <c r="G29" s="106"/>
      <c r="H29" s="106"/>
      <c r="I29" s="106"/>
    </row>
    <row r="30" spans="1:9" ht="72.75" customHeight="1" x14ac:dyDescent="0.3">
      <c r="A30" s="104" t="s">
        <v>15</v>
      </c>
      <c r="B30" s="104"/>
      <c r="C30" s="104"/>
      <c r="D30" s="104"/>
      <c r="E30" s="104"/>
      <c r="F30" s="104"/>
      <c r="G30" s="104"/>
      <c r="H30" s="104"/>
      <c r="I30" s="104"/>
    </row>
    <row r="31" spans="1:9" ht="27" customHeight="1" x14ac:dyDescent="0.25">
      <c r="A31" s="106" t="s">
        <v>16</v>
      </c>
      <c r="B31" s="106"/>
      <c r="C31" s="106"/>
      <c r="D31" s="106"/>
      <c r="E31" s="106"/>
      <c r="F31" s="106"/>
      <c r="G31" s="106"/>
      <c r="H31" s="106"/>
      <c r="I31" s="106"/>
    </row>
    <row r="32" spans="1:9" ht="20.25" customHeight="1" x14ac:dyDescent="0.25">
      <c r="A32" s="106" t="s">
        <v>17</v>
      </c>
      <c r="B32" s="106"/>
      <c r="C32" s="106"/>
      <c r="D32" s="106"/>
      <c r="E32" s="106"/>
      <c r="F32" s="106"/>
      <c r="G32" s="106"/>
      <c r="H32" s="106"/>
      <c r="I32" s="106"/>
    </row>
    <row r="33" spans="1:9" ht="72" customHeight="1" x14ac:dyDescent="0.25">
      <c r="A33" s="104" t="s">
        <v>18</v>
      </c>
      <c r="B33" s="106"/>
      <c r="C33" s="106"/>
      <c r="D33" s="106"/>
      <c r="E33" s="106"/>
      <c r="F33" s="106"/>
      <c r="G33" s="106"/>
      <c r="H33" s="106"/>
      <c r="I33" s="106"/>
    </row>
    <row r="34" spans="1:9" ht="18" customHeight="1" x14ac:dyDescent="0.25">
      <c r="A34" s="28" t="s">
        <v>19</v>
      </c>
      <c r="B34" s="28"/>
      <c r="C34" s="28"/>
      <c r="D34" s="28"/>
      <c r="E34" s="28"/>
      <c r="F34" s="28"/>
      <c r="G34" s="28"/>
      <c r="H34" s="28"/>
      <c r="I34" s="28"/>
    </row>
    <row r="35" spans="1:9" ht="48" customHeight="1" x14ac:dyDescent="0.25">
      <c r="A35" s="106" t="s">
        <v>20</v>
      </c>
      <c r="B35" s="106"/>
      <c r="C35" s="106"/>
      <c r="D35" s="106"/>
      <c r="E35" s="106"/>
      <c r="F35" s="106"/>
      <c r="G35" s="106"/>
      <c r="H35" s="106"/>
      <c r="I35" s="106"/>
    </row>
    <row r="36" spans="1:9" ht="21.75" customHeight="1" x14ac:dyDescent="0.25">
      <c r="A36" s="106" t="s">
        <v>21</v>
      </c>
      <c r="B36" s="106"/>
      <c r="C36" s="106"/>
      <c r="D36" s="106"/>
      <c r="E36" s="106"/>
      <c r="F36" s="106"/>
      <c r="G36" s="106"/>
      <c r="H36" s="106"/>
      <c r="I36" s="106"/>
    </row>
    <row r="37" spans="1:9" ht="116.25" customHeight="1" x14ac:dyDescent="0.25">
      <c r="A37" s="104" t="s">
        <v>22</v>
      </c>
      <c r="B37" s="106"/>
      <c r="C37" s="106"/>
      <c r="D37" s="106"/>
      <c r="E37" s="106"/>
      <c r="F37" s="106"/>
      <c r="G37" s="106"/>
      <c r="H37" s="106"/>
      <c r="I37" s="106"/>
    </row>
    <row r="38" spans="1:9" ht="16.5" customHeight="1" x14ac:dyDescent="0.3">
      <c r="A38" s="5"/>
      <c r="B38" s="88"/>
      <c r="C38" s="88"/>
      <c r="D38" s="88"/>
      <c r="E38" s="88"/>
      <c r="F38" s="88"/>
      <c r="G38" s="88"/>
      <c r="H38" s="88"/>
      <c r="I38" s="88"/>
    </row>
    <row r="40" spans="1:9" ht="13" x14ac:dyDescent="0.3">
      <c r="A40" s="108" t="s">
        <v>23</v>
      </c>
      <c r="B40" s="108"/>
      <c r="C40" s="108"/>
      <c r="D40" s="108"/>
      <c r="E40" s="108"/>
      <c r="F40" s="108"/>
      <c r="G40" s="108"/>
      <c r="H40" s="108"/>
      <c r="I40" s="108"/>
    </row>
    <row r="41" spans="1:9" ht="50.25" customHeight="1" x14ac:dyDescent="0.25">
      <c r="A41" s="106" t="s">
        <v>24</v>
      </c>
      <c r="B41" s="106"/>
      <c r="C41" s="106"/>
      <c r="D41" s="106"/>
      <c r="E41" s="106"/>
      <c r="F41" s="106"/>
      <c r="G41" s="106"/>
      <c r="H41" s="106"/>
      <c r="I41" s="106"/>
    </row>
    <row r="42" spans="1:9" ht="39" customHeight="1" x14ac:dyDescent="0.25">
      <c r="A42" s="106" t="s">
        <v>25</v>
      </c>
      <c r="B42" s="106"/>
      <c r="C42" s="106"/>
      <c r="D42" s="106"/>
      <c r="E42" s="106"/>
      <c r="F42" s="106"/>
      <c r="G42" s="106"/>
      <c r="H42" s="106"/>
      <c r="I42" s="106"/>
    </row>
    <row r="43" spans="1:9" ht="34.5" customHeight="1" x14ac:dyDescent="0.25">
      <c r="A43" s="106" t="s">
        <v>26</v>
      </c>
      <c r="B43" s="106"/>
      <c r="C43" s="106"/>
      <c r="D43" s="106"/>
      <c r="E43" s="106"/>
      <c r="F43" s="106"/>
      <c r="G43" s="106"/>
      <c r="H43" s="106"/>
      <c r="I43" s="106"/>
    </row>
    <row r="44" spans="1:9" ht="33.75" customHeight="1" x14ac:dyDescent="0.25">
      <c r="A44" s="106" t="s">
        <v>27</v>
      </c>
      <c r="B44" s="106"/>
      <c r="C44" s="106"/>
      <c r="D44" s="106"/>
      <c r="E44" s="106"/>
      <c r="F44" s="106"/>
      <c r="G44" s="106"/>
      <c r="H44" s="106"/>
      <c r="I44" s="106"/>
    </row>
    <row r="46" spans="1:9" ht="12.75" customHeight="1" x14ac:dyDescent="0.25"/>
    <row r="47" spans="1:9" ht="139.5" customHeight="1" x14ac:dyDescent="0.25"/>
    <row r="49" ht="25.5" customHeight="1" x14ac:dyDescent="0.25"/>
  </sheetData>
  <mergeCells count="30">
    <mergeCell ref="A40:I40"/>
    <mergeCell ref="A41:I41"/>
    <mergeCell ref="A42:I42"/>
    <mergeCell ref="A43:I43"/>
    <mergeCell ref="A44:I44"/>
    <mergeCell ref="A32:I32"/>
    <mergeCell ref="A33:I33"/>
    <mergeCell ref="A35:I35"/>
    <mergeCell ref="A36:I36"/>
    <mergeCell ref="A37:I37"/>
    <mergeCell ref="A27:I27"/>
    <mergeCell ref="A28:I28"/>
    <mergeCell ref="A29:I29"/>
    <mergeCell ref="A30:I30"/>
    <mergeCell ref="A31:I31"/>
    <mergeCell ref="A22:I22"/>
    <mergeCell ref="A23:I23"/>
    <mergeCell ref="A24:I24"/>
    <mergeCell ref="A25:I25"/>
    <mergeCell ref="A26:I26"/>
    <mergeCell ref="A17:I17"/>
    <mergeCell ref="A18:I18"/>
    <mergeCell ref="A19:I19"/>
    <mergeCell ref="A20:I20"/>
    <mergeCell ref="A21:I21"/>
    <mergeCell ref="G3:I3"/>
    <mergeCell ref="G4:I4"/>
    <mergeCell ref="A6:I14"/>
    <mergeCell ref="A15:I15"/>
    <mergeCell ref="A16:I16"/>
  </mergeCells>
  <pageMargins left="0.75" right="0.75" top="1" bottom="1" header="0.5" footer="0.5"/>
  <pageSetup scale="90" orientation="portrait" r:id="rId1"/>
  <headerFooter alignWithMargins="0"/>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6:L40"/>
  <sheetViews>
    <sheetView zoomScaleNormal="100" workbookViewId="0">
      <selection activeCell="G11" sqref="G11:G40"/>
    </sheetView>
  </sheetViews>
  <sheetFormatPr defaultRowHeight="12.5" x14ac:dyDescent="0.25"/>
  <cols>
    <col min="2" max="2" width="15.1796875" bestFit="1" customWidth="1"/>
    <col min="6" max="6" width="20" customWidth="1"/>
  </cols>
  <sheetData>
    <row r="6" spans="1:12" ht="13" x14ac:dyDescent="0.3">
      <c r="A6" s="24"/>
      <c r="B6" s="24"/>
      <c r="C6" s="24"/>
      <c r="D6" s="24"/>
      <c r="E6" s="24"/>
      <c r="F6" s="24"/>
      <c r="G6" s="24"/>
      <c r="H6" s="24"/>
    </row>
    <row r="7" spans="1:12" ht="13" x14ac:dyDescent="0.3">
      <c r="A7" s="109" t="s">
        <v>28</v>
      </c>
      <c r="B7" s="109"/>
      <c r="C7" s="109"/>
      <c r="D7" s="109"/>
      <c r="E7" s="109"/>
      <c r="F7" s="109"/>
      <c r="G7" s="109"/>
      <c r="H7" s="109"/>
      <c r="J7" s="16"/>
      <c r="L7" s="38"/>
    </row>
    <row r="8" spans="1:12" ht="25.5" customHeight="1" x14ac:dyDescent="0.3">
      <c r="A8" s="106" t="s">
        <v>865</v>
      </c>
      <c r="B8" s="106"/>
      <c r="C8" s="106"/>
      <c r="D8" s="106"/>
      <c r="E8" s="106"/>
      <c r="F8" s="106"/>
      <c r="G8" s="106"/>
      <c r="H8" s="106"/>
      <c r="J8" s="16"/>
      <c r="L8" s="38"/>
    </row>
    <row r="9" spans="1:12" ht="13" x14ac:dyDescent="0.3">
      <c r="A9" s="3"/>
      <c r="J9" s="16"/>
      <c r="L9" s="38"/>
    </row>
    <row r="10" spans="1:12" ht="25.5" x14ac:dyDescent="0.3">
      <c r="A10" s="4" t="s">
        <v>29</v>
      </c>
      <c r="B10" s="28" t="s">
        <v>30</v>
      </c>
      <c r="C10" s="2" t="s">
        <v>31</v>
      </c>
      <c r="E10" s="4" t="s">
        <v>29</v>
      </c>
      <c r="F10" s="28" t="s">
        <v>30</v>
      </c>
      <c r="G10" s="2" t="s">
        <v>31</v>
      </c>
      <c r="J10" s="16"/>
      <c r="L10" s="38"/>
    </row>
    <row r="11" spans="1:12" ht="13" x14ac:dyDescent="0.3">
      <c r="A11" s="2">
        <v>1</v>
      </c>
      <c r="B11" t="s">
        <v>32</v>
      </c>
      <c r="C11" s="85">
        <v>2.2542E-2</v>
      </c>
      <c r="D11" s="38"/>
      <c r="E11" s="2">
        <v>29</v>
      </c>
      <c r="F11" s="28" t="s">
        <v>33</v>
      </c>
      <c r="G11" s="2" t="s">
        <v>34</v>
      </c>
      <c r="J11" s="16"/>
      <c r="L11" s="38"/>
    </row>
    <row r="12" spans="1:12" ht="13" x14ac:dyDescent="0.3">
      <c r="A12" s="2">
        <v>2</v>
      </c>
      <c r="B12" t="s">
        <v>35</v>
      </c>
      <c r="C12" s="85">
        <v>2.2542E-2</v>
      </c>
      <c r="D12" s="38"/>
      <c r="E12" s="2">
        <v>30</v>
      </c>
      <c r="F12" s="28" t="s">
        <v>36</v>
      </c>
      <c r="G12" s="2" t="s">
        <v>34</v>
      </c>
      <c r="J12" s="16"/>
      <c r="L12" s="38"/>
    </row>
    <row r="13" spans="1:12" ht="13" x14ac:dyDescent="0.3">
      <c r="A13" s="2">
        <v>3</v>
      </c>
      <c r="B13" t="s">
        <v>37</v>
      </c>
      <c r="C13" s="85">
        <v>3.0405000000000001E-2</v>
      </c>
      <c r="D13" s="38"/>
      <c r="E13" s="2" t="s">
        <v>38</v>
      </c>
      <c r="F13" s="28" t="s">
        <v>39</v>
      </c>
      <c r="G13" s="86">
        <v>0.631019</v>
      </c>
      <c r="J13" s="16"/>
      <c r="L13" s="38"/>
    </row>
    <row r="14" spans="1:12" ht="13" x14ac:dyDescent="0.3">
      <c r="A14" s="2">
        <v>4</v>
      </c>
      <c r="B14" t="s">
        <v>40</v>
      </c>
      <c r="C14" s="85">
        <v>3.2967999999999997E-2</v>
      </c>
      <c r="D14" s="38"/>
      <c r="E14" s="2">
        <v>31</v>
      </c>
      <c r="F14" s="28" t="s">
        <v>41</v>
      </c>
      <c r="G14" s="86">
        <v>0.368981</v>
      </c>
      <c r="J14" s="16"/>
      <c r="L14" s="38"/>
    </row>
    <row r="15" spans="1:12" ht="13" x14ac:dyDescent="0.3">
      <c r="A15" s="2">
        <v>5</v>
      </c>
      <c r="B15" t="s">
        <v>42</v>
      </c>
      <c r="C15" s="85">
        <v>2.7784E-2</v>
      </c>
      <c r="D15" s="38"/>
      <c r="E15" s="2">
        <v>32</v>
      </c>
      <c r="F15" s="28" t="s">
        <v>43</v>
      </c>
      <c r="G15" s="86">
        <v>0.29027999999999998</v>
      </c>
      <c r="J15" s="16"/>
      <c r="L15" s="38"/>
    </row>
    <row r="16" spans="1:12" ht="13" x14ac:dyDescent="0.3">
      <c r="A16" s="2">
        <v>6</v>
      </c>
      <c r="B16" t="s">
        <v>44</v>
      </c>
      <c r="C16" s="85">
        <v>2.2832999999999999E-2</v>
      </c>
      <c r="D16" s="38"/>
      <c r="E16" s="2">
        <v>33</v>
      </c>
      <c r="F16" s="28" t="s">
        <v>45</v>
      </c>
      <c r="G16" s="86">
        <v>0.70972000000000002</v>
      </c>
      <c r="J16" s="16"/>
      <c r="L16" s="38"/>
    </row>
    <row r="17" spans="1:12" ht="13" x14ac:dyDescent="0.3">
      <c r="A17" s="2">
        <v>7</v>
      </c>
      <c r="B17" t="s">
        <v>46</v>
      </c>
      <c r="C17" s="85">
        <v>1.6018000000000001E-2</v>
      </c>
      <c r="D17" s="38"/>
      <c r="E17" s="2">
        <v>34</v>
      </c>
      <c r="F17" s="28" t="s">
        <v>47</v>
      </c>
      <c r="G17" s="86">
        <v>7.0197999999999997E-2</v>
      </c>
      <c r="J17" s="16"/>
      <c r="L17" s="38"/>
    </row>
    <row r="18" spans="1:12" ht="13" x14ac:dyDescent="0.3">
      <c r="A18" s="2">
        <v>8</v>
      </c>
      <c r="B18" t="s">
        <v>48</v>
      </c>
      <c r="C18" s="85">
        <v>4.6030000000000003E-3</v>
      </c>
      <c r="D18" s="38"/>
      <c r="E18" s="2">
        <v>35</v>
      </c>
      <c r="F18" s="28" t="s">
        <v>49</v>
      </c>
      <c r="G18" s="86">
        <v>0.25994299999999998</v>
      </c>
      <c r="J18" s="16"/>
      <c r="L18" s="38"/>
    </row>
    <row r="19" spans="1:12" ht="13" x14ac:dyDescent="0.3">
      <c r="A19" s="2">
        <v>9</v>
      </c>
      <c r="B19" t="s">
        <v>50</v>
      </c>
      <c r="C19" s="85">
        <v>7.0071999999999995E-2</v>
      </c>
      <c r="D19" s="38"/>
      <c r="E19" s="2">
        <v>36</v>
      </c>
      <c r="F19" s="28" t="s">
        <v>51</v>
      </c>
      <c r="G19" s="86">
        <v>0.42961700000000003</v>
      </c>
      <c r="J19" s="16"/>
      <c r="L19" s="38"/>
    </row>
    <row r="20" spans="1:12" ht="13" x14ac:dyDescent="0.3">
      <c r="A20" s="2">
        <v>10</v>
      </c>
      <c r="B20" t="s">
        <v>52</v>
      </c>
      <c r="C20" s="85">
        <v>3.5487999999999999E-2</v>
      </c>
      <c r="D20" s="38"/>
      <c r="E20" s="2">
        <v>37</v>
      </c>
      <c r="F20" s="28" t="s">
        <v>53</v>
      </c>
      <c r="G20" s="86">
        <v>9.5850000000000005E-2</v>
      </c>
      <c r="J20" s="16"/>
      <c r="L20" s="38"/>
    </row>
    <row r="21" spans="1:12" ht="13" x14ac:dyDescent="0.3">
      <c r="A21" s="2">
        <v>11</v>
      </c>
      <c r="B21" t="s">
        <v>54</v>
      </c>
      <c r="C21" s="85">
        <v>6.7917000000000005E-2</v>
      </c>
      <c r="D21" s="38"/>
      <c r="E21" s="2">
        <v>38</v>
      </c>
      <c r="F21" s="28" t="s">
        <v>55</v>
      </c>
      <c r="G21" s="86">
        <v>0.14439199999999999</v>
      </c>
      <c r="J21" s="16"/>
      <c r="L21" s="38"/>
    </row>
    <row r="22" spans="1:12" ht="13" x14ac:dyDescent="0.3">
      <c r="A22" s="2">
        <v>12</v>
      </c>
      <c r="B22" t="s">
        <v>56</v>
      </c>
      <c r="C22" s="85">
        <v>3.0040000000000001E-2</v>
      </c>
      <c r="D22" s="38"/>
      <c r="E22" s="2">
        <v>39</v>
      </c>
      <c r="F22" s="28" t="s">
        <v>57</v>
      </c>
      <c r="G22" s="86">
        <v>0.115522</v>
      </c>
      <c r="J22" s="16"/>
      <c r="L22" s="38"/>
    </row>
    <row r="23" spans="1:12" ht="13" x14ac:dyDescent="0.3">
      <c r="A23" s="2">
        <v>13</v>
      </c>
      <c r="B23" t="s">
        <v>58</v>
      </c>
      <c r="C23" s="85">
        <v>9.3429999999999999E-2</v>
      </c>
      <c r="D23" s="38"/>
      <c r="E23" s="2">
        <v>40</v>
      </c>
      <c r="F23" s="28" t="s">
        <v>59</v>
      </c>
      <c r="G23" s="86">
        <v>0.115522</v>
      </c>
      <c r="J23" s="16"/>
      <c r="L23" s="38"/>
    </row>
    <row r="24" spans="1:12" ht="13" x14ac:dyDescent="0.3">
      <c r="A24" s="2">
        <v>14</v>
      </c>
      <c r="B24" t="s">
        <v>60</v>
      </c>
      <c r="C24" s="85">
        <v>7.607E-3</v>
      </c>
      <c r="D24" s="38"/>
      <c r="E24" s="2">
        <v>41</v>
      </c>
      <c r="F24" s="28" t="s">
        <v>61</v>
      </c>
      <c r="G24" s="86">
        <v>0.115522</v>
      </c>
      <c r="J24" s="16"/>
      <c r="L24" s="38"/>
    </row>
    <row r="25" spans="1:12" ht="13" x14ac:dyDescent="0.3">
      <c r="A25" s="2">
        <v>15</v>
      </c>
      <c r="B25" t="s">
        <v>62</v>
      </c>
      <c r="C25" s="85">
        <v>5.1004000000000001E-2</v>
      </c>
      <c r="D25" s="38"/>
      <c r="E25" s="2">
        <v>42</v>
      </c>
      <c r="F25" s="28" t="s">
        <v>63</v>
      </c>
      <c r="G25" s="86">
        <v>3.4360000000000002E-2</v>
      </c>
      <c r="J25" s="16"/>
      <c r="L25" s="38"/>
    </row>
    <row r="26" spans="1:12" ht="13" x14ac:dyDescent="0.3">
      <c r="A26" s="2">
        <v>16</v>
      </c>
      <c r="B26" t="s">
        <v>64</v>
      </c>
      <c r="C26" s="85">
        <v>3.8502000000000002E-2</v>
      </c>
      <c r="D26" s="38"/>
      <c r="E26" s="2">
        <v>43</v>
      </c>
      <c r="F26" s="28" t="s">
        <v>65</v>
      </c>
      <c r="G26" s="86">
        <v>3.4360000000000002E-2</v>
      </c>
      <c r="J26" s="16"/>
      <c r="L26" s="38"/>
    </row>
    <row r="27" spans="1:12" ht="13" x14ac:dyDescent="0.3">
      <c r="A27" s="2">
        <v>17</v>
      </c>
      <c r="B27" t="s">
        <v>66</v>
      </c>
      <c r="C27" s="85">
        <v>4.2754E-2</v>
      </c>
      <c r="D27" s="38"/>
      <c r="E27" s="2">
        <v>44</v>
      </c>
      <c r="F27" s="28" t="s">
        <v>67</v>
      </c>
      <c r="G27" s="86">
        <v>3.7060000000000001E-3</v>
      </c>
      <c r="J27" s="16"/>
      <c r="L27" s="38"/>
    </row>
    <row r="28" spans="1:12" ht="13" x14ac:dyDescent="0.3">
      <c r="A28" s="2">
        <v>18</v>
      </c>
      <c r="B28" t="s">
        <v>68</v>
      </c>
      <c r="C28" s="85">
        <v>7.0039999999999998E-3</v>
      </c>
      <c r="D28" s="38"/>
      <c r="E28" s="2">
        <v>45</v>
      </c>
      <c r="F28" s="28" t="s">
        <v>69</v>
      </c>
      <c r="G28" s="86">
        <v>5.8869999999999999E-3</v>
      </c>
      <c r="J28" s="16"/>
      <c r="L28" s="38"/>
    </row>
    <row r="29" spans="1:12" ht="13" x14ac:dyDescent="0.3">
      <c r="A29" s="2">
        <v>19</v>
      </c>
      <c r="B29" t="s">
        <v>70</v>
      </c>
      <c r="C29" s="85">
        <v>2.5590000000000001E-3</v>
      </c>
      <c r="D29" s="38"/>
      <c r="E29" s="2">
        <v>46</v>
      </c>
      <c r="F29" s="28" t="s">
        <v>71</v>
      </c>
      <c r="G29" s="86">
        <v>2.3813999999999998E-2</v>
      </c>
      <c r="J29" s="16"/>
      <c r="L29" s="38"/>
    </row>
    <row r="30" spans="1:12" ht="13" x14ac:dyDescent="0.3">
      <c r="A30" s="2">
        <v>20</v>
      </c>
      <c r="B30" t="s">
        <v>72</v>
      </c>
      <c r="C30" s="85">
        <v>4.156E-2</v>
      </c>
      <c r="D30" s="38"/>
      <c r="E30" s="2">
        <v>47</v>
      </c>
      <c r="F30" s="28" t="s">
        <v>73</v>
      </c>
      <c r="G30" s="86">
        <v>3.2155999999999997E-2</v>
      </c>
      <c r="J30" s="16"/>
      <c r="L30" s="38"/>
    </row>
    <row r="31" spans="1:12" ht="13" x14ac:dyDescent="0.3">
      <c r="A31" s="2">
        <v>21</v>
      </c>
      <c r="B31" t="s">
        <v>74</v>
      </c>
      <c r="C31" s="85">
        <v>4.156E-2</v>
      </c>
      <c r="D31" s="38"/>
      <c r="E31" s="2">
        <v>48</v>
      </c>
      <c r="F31" s="28" t="s">
        <v>75</v>
      </c>
      <c r="G31" s="86">
        <v>8.4200000000000004E-3</v>
      </c>
      <c r="J31" s="16"/>
      <c r="L31" s="38"/>
    </row>
    <row r="32" spans="1:12" ht="13" x14ac:dyDescent="0.3">
      <c r="A32" s="2">
        <v>22</v>
      </c>
      <c r="B32" t="s">
        <v>76</v>
      </c>
      <c r="C32" s="85">
        <v>1.8637999999999998E-2</v>
      </c>
      <c r="D32" s="38"/>
      <c r="E32" s="2">
        <v>49</v>
      </c>
      <c r="F32" s="28" t="s">
        <v>77</v>
      </c>
      <c r="G32" s="86">
        <v>5.8011E-2</v>
      </c>
      <c r="J32" s="16"/>
      <c r="L32" s="38"/>
    </row>
    <row r="33" spans="1:12" ht="13" x14ac:dyDescent="0.3">
      <c r="A33" s="2">
        <v>23</v>
      </c>
      <c r="B33" t="s">
        <v>78</v>
      </c>
      <c r="C33" s="85">
        <v>0.104293</v>
      </c>
      <c r="D33" s="38"/>
      <c r="E33" s="2">
        <v>50</v>
      </c>
      <c r="F33" s="28" t="s">
        <v>79</v>
      </c>
      <c r="G33" s="86">
        <v>0.113723</v>
      </c>
      <c r="J33" s="16"/>
      <c r="L33" s="38"/>
    </row>
    <row r="34" spans="1:12" ht="13" x14ac:dyDescent="0.3">
      <c r="A34" s="2">
        <v>24</v>
      </c>
      <c r="B34" t="s">
        <v>80</v>
      </c>
      <c r="C34" s="85">
        <v>7.0039999999999998E-3</v>
      </c>
      <c r="D34" s="38"/>
      <c r="E34" s="2">
        <v>51</v>
      </c>
      <c r="F34" s="28" t="s">
        <v>81</v>
      </c>
      <c r="G34" s="86">
        <v>9.6860000000000002E-3</v>
      </c>
      <c r="J34" s="16"/>
      <c r="L34" s="38"/>
    </row>
    <row r="35" spans="1:12" x14ac:dyDescent="0.25">
      <c r="A35" s="2">
        <v>25</v>
      </c>
      <c r="B35" t="s">
        <v>82</v>
      </c>
      <c r="C35" s="85">
        <v>0.113612</v>
      </c>
      <c r="D35" s="38"/>
      <c r="E35" s="2">
        <v>52</v>
      </c>
      <c r="F35" s="28" t="s">
        <v>83</v>
      </c>
      <c r="G35" s="86">
        <v>5.7442E-2</v>
      </c>
    </row>
    <row r="36" spans="1:12" x14ac:dyDescent="0.25">
      <c r="A36" s="2">
        <v>26</v>
      </c>
      <c r="B36" t="s">
        <v>84</v>
      </c>
      <c r="C36" s="85">
        <v>4.7260999999999997E-2</v>
      </c>
      <c r="D36" s="38"/>
      <c r="E36" s="2">
        <v>53</v>
      </c>
      <c r="F36" s="28" t="s">
        <v>757</v>
      </c>
      <c r="G36" s="86">
        <v>5.7442E-2</v>
      </c>
    </row>
    <row r="37" spans="1:12" x14ac:dyDescent="0.25">
      <c r="A37" s="2">
        <v>27</v>
      </c>
      <c r="B37" t="s">
        <v>85</v>
      </c>
      <c r="C37" s="85">
        <v>0.312502</v>
      </c>
      <c r="D37" s="38"/>
      <c r="E37" s="2">
        <v>54</v>
      </c>
      <c r="F37" s="28" t="s">
        <v>86</v>
      </c>
      <c r="G37" s="86">
        <v>6.9116999999999998E-2</v>
      </c>
    </row>
    <row r="38" spans="1:12" x14ac:dyDescent="0.25">
      <c r="A38" s="2" t="s">
        <v>87</v>
      </c>
      <c r="B38" t="s">
        <v>88</v>
      </c>
      <c r="C38" s="86" t="s">
        <v>34</v>
      </c>
      <c r="E38" s="2">
        <v>55</v>
      </c>
      <c r="F38" s="28" t="s">
        <v>89</v>
      </c>
      <c r="G38" s="86">
        <v>8.3089999999999997E-2</v>
      </c>
    </row>
    <row r="39" spans="1:12" x14ac:dyDescent="0.25">
      <c r="A39" s="2" t="s">
        <v>90</v>
      </c>
      <c r="B39" t="s">
        <v>91</v>
      </c>
      <c r="C39" s="86" t="s">
        <v>34</v>
      </c>
      <c r="E39" s="2">
        <v>56</v>
      </c>
      <c r="F39" s="28" t="s">
        <v>92</v>
      </c>
      <c r="G39" s="86">
        <v>3.1109999999999999E-2</v>
      </c>
    </row>
    <row r="40" spans="1:12" x14ac:dyDescent="0.25">
      <c r="A40" s="2" t="s">
        <v>93</v>
      </c>
      <c r="B40" t="s">
        <v>94</v>
      </c>
      <c r="C40" s="86">
        <v>0.68749800000000005</v>
      </c>
      <c r="D40" s="38"/>
      <c r="E40" s="2">
        <v>57</v>
      </c>
      <c r="F40" s="28" t="s">
        <v>95</v>
      </c>
      <c r="G40" s="86">
        <v>3.1109999999999999E-2</v>
      </c>
    </row>
  </sheetData>
  <mergeCells count="2">
    <mergeCell ref="A7:H7"/>
    <mergeCell ref="A8:H8"/>
  </mergeCells>
  <phoneticPr fontId="0" type="noConversion"/>
  <pageMargins left="0.75" right="0.75" top="1" bottom="1" header="0.5" footer="0.5"/>
  <pageSetup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88"/>
  <sheetViews>
    <sheetView zoomScaleNormal="100" zoomScalePageLayoutView="55" workbookViewId="0">
      <selection activeCell="B2" sqref="B2:C2"/>
    </sheetView>
  </sheetViews>
  <sheetFormatPr defaultColWidth="9.08984375" defaultRowHeight="12.5" x14ac:dyDescent="0.25"/>
  <cols>
    <col min="1" max="1" width="26.453125" style="39" bestFit="1" customWidth="1"/>
    <col min="2" max="4" width="21.81640625" style="39" customWidth="1"/>
    <col min="5" max="5" width="26.453125" style="39" bestFit="1" customWidth="1"/>
    <col min="6" max="8" width="21.81640625" style="39" customWidth="1"/>
    <col min="9" max="9" width="26.453125" style="39" bestFit="1" customWidth="1"/>
    <col min="10" max="12" width="21.81640625" style="39" customWidth="1"/>
    <col min="13" max="16384" width="9.08984375" style="39"/>
  </cols>
  <sheetData>
    <row r="1" spans="1:5" ht="27" customHeight="1" x14ac:dyDescent="0.25">
      <c r="A1" s="110" t="s">
        <v>96</v>
      </c>
      <c r="B1" s="111"/>
      <c r="C1" s="111"/>
      <c r="D1" s="112"/>
    </row>
    <row r="2" spans="1:5" ht="20.25" customHeight="1" x14ac:dyDescent="0.25">
      <c r="A2" s="84" t="s">
        <v>97</v>
      </c>
      <c r="B2" s="115">
        <v>44000</v>
      </c>
      <c r="C2" s="115"/>
      <c r="D2" s="81"/>
    </row>
    <row r="3" spans="1:5" ht="18" customHeight="1" x14ac:dyDescent="0.25">
      <c r="A3" s="84" t="s">
        <v>98</v>
      </c>
      <c r="B3" s="82" t="str">
        <f>INDEX(Cities,C3)</f>
        <v>Anniston-Calhoun County AL</v>
      </c>
      <c r="C3" s="82">
        <v>1</v>
      </c>
      <c r="D3" s="81"/>
    </row>
    <row r="4" spans="1:5" ht="18" customHeight="1" x14ac:dyDescent="0.25">
      <c r="A4" s="84" t="s">
        <v>99</v>
      </c>
      <c r="B4" s="82" t="str">
        <f>INDEX(Cities,C4)</f>
        <v>San Juan-Bayamón-Caguas PR</v>
      </c>
      <c r="C4" s="82">
        <v>282</v>
      </c>
      <c r="D4" s="81"/>
    </row>
    <row r="5" spans="1:5" x14ac:dyDescent="0.25">
      <c r="A5" s="83"/>
      <c r="B5" s="82"/>
      <c r="C5" s="82"/>
      <c r="D5" s="81"/>
    </row>
    <row r="6" spans="1:5" x14ac:dyDescent="0.25">
      <c r="A6" s="80"/>
      <c r="B6" s="79"/>
      <c r="C6" s="79"/>
      <c r="D6" s="78"/>
    </row>
    <row r="7" spans="1:5" ht="38.25" customHeight="1" x14ac:dyDescent="0.25"/>
    <row r="8" spans="1:5" x14ac:dyDescent="0.25">
      <c r="E8" s="77"/>
    </row>
    <row r="9" spans="1:5" ht="20" x14ac:dyDescent="0.25">
      <c r="A9" s="113" t="s">
        <v>100</v>
      </c>
      <c r="B9" s="113"/>
      <c r="C9" s="113"/>
      <c r="D9" s="113"/>
    </row>
    <row r="11" spans="1:5" ht="48" customHeight="1" x14ac:dyDescent="0.25">
      <c r="A11" s="114" t="str">
        <f>"Based on the Income that you entered, if you are earning "&amp;DOLLAR(B2,2)&amp;" after tax in "&amp;B3&amp;", the comparable after-tax income in "&amp;B4&amp;" is "&amp;DOLLAR(B2+((C23-B23)/B23)*B2)&amp;". Below are the index values and average prices of two areas as well as the national average:"</f>
        <v>Based on the Income that you entered, if you are earning $44,000.00 after tax in Anniston-Calhoun County AL, the comparable after-tax income in San Juan-Bayamón-Caguas PR is $53,257.68. Below are the index values and average prices of two areas as well as the national average:</v>
      </c>
      <c r="B11" s="114"/>
      <c r="C11" s="114"/>
      <c r="D11" s="114"/>
    </row>
    <row r="14" spans="1:5" x14ac:dyDescent="0.25">
      <c r="A14" s="76" t="str">
        <f>"If you move from "&amp;B3&amp;" to "&amp;B4</f>
        <v>If you move from Anniston-Calhoun County AL to San Juan-Bayamón-Caguas PR</v>
      </c>
      <c r="B14" s="75"/>
      <c r="C14" s="74"/>
      <c r="D14" s="73"/>
    </row>
    <row r="15" spans="1:5" x14ac:dyDescent="0.25">
      <c r="A15" s="72" t="s">
        <v>101</v>
      </c>
      <c r="C15" s="71" t="str">
        <f>TEXT(ABS((C24-B24)/B24),"0.00%") &amp; " " &amp; IF(C24-B24&lt;0, "less", "more")</f>
        <v>14.12% more</v>
      </c>
    </row>
    <row r="16" spans="1:5" x14ac:dyDescent="0.25">
      <c r="A16" s="70" t="s">
        <v>102</v>
      </c>
      <c r="B16" s="69"/>
      <c r="C16" s="89" t="str">
        <f>TEXT(ABS((C25-B25)/B25),"0.00%") &amp; " " &amp; IF(C25-B25&lt;0, "less", "more")</f>
        <v>67.67% more</v>
      </c>
    </row>
    <row r="17" spans="1:11" x14ac:dyDescent="0.25">
      <c r="A17" s="72" t="s">
        <v>103</v>
      </c>
      <c r="C17" s="71" t="str">
        <f>TEXT(ABS((C26-B26)/B26),"0.00%") &amp; " " &amp; IF(C26-B26&lt;0, "less", "more")</f>
        <v>46.63% more</v>
      </c>
    </row>
    <row r="18" spans="1:11" x14ac:dyDescent="0.25">
      <c r="A18" s="70" t="s">
        <v>104</v>
      </c>
      <c r="B18" s="69"/>
      <c r="C18" s="89" t="str">
        <f>TEXT(ABS((C27-B27)/B27),"0.00%") &amp; " " &amp; IF(C27-B27&lt;0, "less", "more")</f>
        <v>3.14% more</v>
      </c>
      <c r="I18" s="65"/>
    </row>
    <row r="19" spans="1:11" x14ac:dyDescent="0.25">
      <c r="A19" s="68" t="s">
        <v>105</v>
      </c>
      <c r="B19" s="67"/>
      <c r="C19" s="66" t="str">
        <f>TEXT(ABS((C28-B28)/B28),"0.00%") &amp; " " &amp; IF(C28-B28&lt;0, "less", "more")</f>
        <v>13.93% less</v>
      </c>
      <c r="I19" s="65"/>
    </row>
    <row r="20" spans="1:11" x14ac:dyDescent="0.25">
      <c r="I20" s="65"/>
    </row>
    <row r="21" spans="1:11" ht="14" x14ac:dyDescent="0.3">
      <c r="A21" s="57" t="s">
        <v>106</v>
      </c>
      <c r="I21" s="65"/>
    </row>
    <row r="22" spans="1:11" ht="25" x14ac:dyDescent="0.25">
      <c r="A22" s="56" t="s">
        <v>107</v>
      </c>
      <c r="B22" s="55" t="str">
        <f>B3</f>
        <v>Anniston-Calhoun County AL</v>
      </c>
      <c r="C22" s="55" t="str">
        <f>B4</f>
        <v>San Juan-Bayamón-Caguas PR</v>
      </c>
      <c r="D22" s="54" t="s">
        <v>108</v>
      </c>
      <c r="I22" s="65"/>
    </row>
    <row r="23" spans="1:11" ht="13" x14ac:dyDescent="0.3">
      <c r="A23" s="45" t="s">
        <v>109</v>
      </c>
      <c r="B23" s="64">
        <f>VLOOKUP($B$3,'2024 Q1 - 2025 Q1 Index'!D:K,2,FALSE)</f>
        <v>84.6</v>
      </c>
      <c r="C23" s="64">
        <f>VLOOKUP($B$4,'2024 Q1 - 2025 Q1 Index'!D:K,2,FALSE)</f>
        <v>102.4</v>
      </c>
      <c r="D23" s="63">
        <v>100</v>
      </c>
      <c r="I23" s="65"/>
    </row>
    <row r="24" spans="1:11" ht="13" x14ac:dyDescent="0.3">
      <c r="A24" s="48" t="str">
        <f>"Grocery ("&amp;TEXT('2024 Q1 - 2025 Q1 Index'!F2, "0.00%")&amp;")"</f>
        <v>Grocery (15.29%)</v>
      </c>
      <c r="B24" s="62">
        <f>VLOOKUP($B$3,'2024 Q1 - 2025 Q1 Index'!D:K,3,FALSE)</f>
        <v>97</v>
      </c>
      <c r="C24" s="62">
        <f>VLOOKUP($B$4,'2024 Q1 - 2025 Q1 Index'!D:K,3,FALSE)</f>
        <v>110.7</v>
      </c>
      <c r="D24" s="61">
        <v>100</v>
      </c>
    </row>
    <row r="25" spans="1:11" ht="13" x14ac:dyDescent="0.3">
      <c r="A25" s="45" t="str">
        <f>"Housing ("&amp;TEXT('2024 Q1 - 2025 Q1 Index'!G2, "0.00%")&amp;")"</f>
        <v>Housing (28.36%)</v>
      </c>
      <c r="B25" s="64">
        <f>VLOOKUP($B$3,'2024 Q1 - 2025 Q1 Index'!D:K,4,FALSE)</f>
        <v>60</v>
      </c>
      <c r="C25" s="64">
        <f>VLOOKUP($B$4,'2024 Q1 - 2025 Q1 Index'!D:K,4,FALSE)</f>
        <v>100.6</v>
      </c>
      <c r="D25" s="63">
        <v>100</v>
      </c>
    </row>
    <row r="26" spans="1:11" ht="13" x14ac:dyDescent="0.3">
      <c r="A26" s="48" t="str">
        <f>"Utilities ("&amp;TEXT('2024 Q1 - 2025 Q1 Index'!H2, "0.00%")&amp;")"</f>
        <v>Utilities (8.38%)</v>
      </c>
      <c r="B26" s="62">
        <f>VLOOKUP($B$3,'2024 Q1 - 2025 Q1 Index'!D:K,5,FALSE)</f>
        <v>109.8</v>
      </c>
      <c r="C26" s="62">
        <f>VLOOKUP($B$4,'2024 Q1 - 2025 Q1 Index'!D:K,5,FALSE)</f>
        <v>161</v>
      </c>
      <c r="D26" s="61">
        <v>100</v>
      </c>
    </row>
    <row r="27" spans="1:11" ht="13" x14ac:dyDescent="0.3">
      <c r="A27" s="45" t="str">
        <f>"Transportation ("&amp;TEXT('2024 Q1 - 2025 Q1 Index'!I2, "0.00%")&amp;")"</f>
        <v>Transportation (8.80%)</v>
      </c>
      <c r="B27" s="64">
        <f>VLOOKUP($B$3,'2024 Q1 - 2025 Q1 Index'!D:K,6,FALSE)</f>
        <v>92.4</v>
      </c>
      <c r="C27" s="64">
        <f>VLOOKUP($B$4,'2024 Q1 - 2025 Q1 Index'!D:K,6,FALSE)</f>
        <v>95.3</v>
      </c>
      <c r="D27" s="63">
        <v>100</v>
      </c>
      <c r="I27" s="49"/>
      <c r="J27" s="49"/>
      <c r="K27" s="49"/>
    </row>
    <row r="28" spans="1:11" ht="13" x14ac:dyDescent="0.3">
      <c r="A28" s="48" t="str">
        <f>"Health ("&amp;TEXT('2024 Q1 - 2025 Q1 Index'!J2, "0.00%")&amp;")"</f>
        <v>Health (4.70%)</v>
      </c>
      <c r="B28" s="62">
        <f>VLOOKUP($B$3,'2024 Q1 - 2025 Q1 Index'!D:K,7,FALSE)</f>
        <v>81.099999999999994</v>
      </c>
      <c r="C28" s="62">
        <f>VLOOKUP($B$4,'2024 Q1 - 2025 Q1 Index'!D:K,7,FALSE)</f>
        <v>69.8</v>
      </c>
      <c r="D28" s="61">
        <v>100</v>
      </c>
      <c r="I28" s="49"/>
      <c r="J28" s="49"/>
      <c r="K28" s="49"/>
    </row>
    <row r="29" spans="1:11" ht="13" x14ac:dyDescent="0.3">
      <c r="A29" s="60" t="str">
        <f>"Miscellaneous ("&amp;TEXT('2024 Q1 - 2025 Q1 Index'!K2, "0.00%")&amp;")"</f>
        <v>Miscellaneous (34.47%)</v>
      </c>
      <c r="B29" s="59">
        <f>VLOOKUP($B$3,'2024 Q1 - 2025 Q1 Index'!D:K,8,FALSE)</f>
        <v>91.6</v>
      </c>
      <c r="C29" s="59">
        <f>VLOOKUP($B$4,'2024 Q1 - 2025 Q1 Index'!D:K,8,FALSE)</f>
        <v>92.1</v>
      </c>
      <c r="D29" s="58">
        <v>100</v>
      </c>
      <c r="I29" s="49"/>
      <c r="J29" s="49"/>
      <c r="K29" s="49"/>
    </row>
    <row r="30" spans="1:11" x14ac:dyDescent="0.25">
      <c r="I30" s="49"/>
      <c r="J30" s="49"/>
      <c r="K30" s="49"/>
    </row>
    <row r="31" spans="1:11" ht="14" x14ac:dyDescent="0.3">
      <c r="A31" s="57" t="s">
        <v>110</v>
      </c>
      <c r="I31" s="49"/>
      <c r="J31" s="49"/>
      <c r="K31" s="49"/>
    </row>
    <row r="32" spans="1:11" ht="25" x14ac:dyDescent="0.25">
      <c r="A32" s="56" t="s">
        <v>111</v>
      </c>
      <c r="B32" s="55" t="str">
        <f>B3</f>
        <v>Anniston-Calhoun County AL</v>
      </c>
      <c r="C32" s="55" t="str">
        <f>B4</f>
        <v>San Juan-Bayamón-Caguas PR</v>
      </c>
      <c r="D32" s="54" t="s">
        <v>108</v>
      </c>
      <c r="I32" s="49"/>
      <c r="J32" s="49"/>
      <c r="K32" s="49"/>
    </row>
    <row r="33" spans="1:11" ht="13" x14ac:dyDescent="0.3">
      <c r="A33" s="45" t="s">
        <v>112</v>
      </c>
      <c r="B33" s="44">
        <f>VLOOKUP($B$3,'2024 Q1 - 2025 Q1 AveragePrice'!$D:$BM,2,FALSE)</f>
        <v>15.61</v>
      </c>
      <c r="C33" s="44">
        <f>VLOOKUP($B$4,'2024 Q1 - 2025 Q1 AveragePrice'!$D:$BM,2,FALSE)</f>
        <v>15.6</v>
      </c>
      <c r="D33" s="43">
        <f>VLOOKUP("MEAN",'2024 Q1 - 2025 Q1 AveragePrice'!$D:$BM,2,FALSE)</f>
        <v>15.516560283687941</v>
      </c>
      <c r="I33" s="49"/>
      <c r="J33" s="49"/>
      <c r="K33" s="49"/>
    </row>
    <row r="34" spans="1:11" ht="13" x14ac:dyDescent="0.3">
      <c r="A34" s="48" t="s">
        <v>113</v>
      </c>
      <c r="B34" s="47">
        <f>VLOOKUP($B$3,'2024 Q1 - 2025 Q1 AveragePrice'!$D:$BM,3,FALSE)</f>
        <v>7.23</v>
      </c>
      <c r="C34" s="47">
        <f>VLOOKUP($B$4,'2024 Q1 - 2025 Q1 AveragePrice'!$D:$BM,3,FALSE)</f>
        <v>7.42</v>
      </c>
      <c r="D34" s="46">
        <f>VLOOKUP("MEAN",'2024 Q1 - 2025 Q1 AveragePrice'!$D:$BM,3,FALSE)</f>
        <v>7.0432269503546134</v>
      </c>
      <c r="I34" s="49"/>
      <c r="J34" s="49"/>
      <c r="K34" s="49"/>
    </row>
    <row r="35" spans="1:11" ht="13" x14ac:dyDescent="0.3">
      <c r="A35" s="45" t="s">
        <v>114</v>
      </c>
      <c r="B35" s="44">
        <f>VLOOKUP($B$3,'2024 Q1 - 2025 Q1 AveragePrice'!$D:$BM,4,FALSE)</f>
        <v>4.42</v>
      </c>
      <c r="C35" s="44">
        <f>VLOOKUP($B$4,'2024 Q1 - 2025 Q1 AveragePrice'!$D:$BM,4,FALSE)</f>
        <v>5.04</v>
      </c>
      <c r="D35" s="43">
        <f>VLOOKUP("MEAN",'2024 Q1 - 2025 Q1 AveragePrice'!$D:$BM,4,FALSE)</f>
        <v>4.9215248226950301</v>
      </c>
      <c r="I35" s="49"/>
      <c r="J35" s="49"/>
      <c r="K35" s="49"/>
    </row>
    <row r="36" spans="1:11" ht="13" x14ac:dyDescent="0.3">
      <c r="A36" s="48" t="s">
        <v>115</v>
      </c>
      <c r="B36" s="47">
        <f>VLOOKUP($B$3,'2024 Q1 - 2025 Q1 AveragePrice'!$D:$BM,5,FALSE)</f>
        <v>1.53</v>
      </c>
      <c r="C36" s="47">
        <f>VLOOKUP($B$4,'2024 Q1 - 2025 Q1 AveragePrice'!$D:$BM,5,FALSE)</f>
        <v>1.87</v>
      </c>
      <c r="D36" s="46">
        <f>VLOOKUP("MEAN",'2024 Q1 - 2025 Q1 AveragePrice'!$D:$BM,5,FALSE)</f>
        <v>1.569964539007092</v>
      </c>
      <c r="I36" s="49"/>
      <c r="J36" s="49"/>
      <c r="K36" s="49"/>
    </row>
    <row r="37" spans="1:11" ht="13" x14ac:dyDescent="0.3">
      <c r="A37" s="45" t="s">
        <v>116</v>
      </c>
      <c r="B37" s="44">
        <f>VLOOKUP($B$3,'2024 Q1 - 2025 Q1 AveragePrice'!$D:$BM,6,FALSE)</f>
        <v>1.18</v>
      </c>
      <c r="C37" s="44">
        <f>VLOOKUP($B$4,'2024 Q1 - 2025 Q1 AveragePrice'!$D:$BM,6,FALSE)</f>
        <v>1.5</v>
      </c>
      <c r="D37" s="43">
        <f>VLOOKUP("MEAN",'2024 Q1 - 2025 Q1 AveragePrice'!$D:$BM,6,FALSE)</f>
        <v>1.2182624113475178</v>
      </c>
      <c r="I37" s="49"/>
      <c r="J37" s="49"/>
      <c r="K37" s="49"/>
    </row>
    <row r="38" spans="1:11" ht="13" x14ac:dyDescent="0.3">
      <c r="A38" s="48" t="s">
        <v>117</v>
      </c>
      <c r="B38" s="47">
        <f>VLOOKUP($B$3,'2024 Q1 - 2025 Q1 AveragePrice'!$D:$BM,7,FALSE)</f>
        <v>4.5999999999999996</v>
      </c>
      <c r="C38" s="47">
        <f>VLOOKUP($B$4,'2024 Q1 - 2025 Q1 AveragePrice'!$D:$BM,7,FALSE)</f>
        <v>5.46</v>
      </c>
      <c r="D38" s="46">
        <f>VLOOKUP("MEAN",'2024 Q1 - 2025 Q1 AveragePrice'!$D:$BM,7,FALSE)</f>
        <v>4.6972340425531884</v>
      </c>
      <c r="I38" s="49"/>
      <c r="J38" s="49"/>
      <c r="K38" s="49"/>
    </row>
    <row r="39" spans="1:11" ht="13" x14ac:dyDescent="0.3">
      <c r="A39" s="45" t="s">
        <v>118</v>
      </c>
      <c r="B39" s="44">
        <f>VLOOKUP($B$3,'2024 Q1 - 2025 Q1 AveragePrice'!$D:$BM,8,FALSE)</f>
        <v>3.46</v>
      </c>
      <c r="C39" s="44">
        <f>VLOOKUP($B$4,'2024 Q1 - 2025 Q1 AveragePrice'!$D:$BM,8,FALSE)</f>
        <v>4.76</v>
      </c>
      <c r="D39" s="43">
        <f>VLOOKUP("MEAN",'2024 Q1 - 2025 Q1 AveragePrice'!$D:$BM,8,FALSE)</f>
        <v>3.564609929078014</v>
      </c>
      <c r="I39" s="49"/>
      <c r="J39" s="49"/>
      <c r="K39" s="49"/>
    </row>
    <row r="40" spans="1:11" ht="13" x14ac:dyDescent="0.3">
      <c r="A40" s="48" t="s">
        <v>119</v>
      </c>
      <c r="B40" s="47">
        <f>VLOOKUP($B$3,'2024 Q1 - 2025 Q1 AveragePrice'!$D:$BM,9,FALSE)</f>
        <v>1.4</v>
      </c>
      <c r="C40" s="47">
        <f>VLOOKUP($B$4,'2024 Q1 - 2025 Q1 AveragePrice'!$D:$BM,9,FALSE)</f>
        <v>1.37</v>
      </c>
      <c r="D40" s="46">
        <f>VLOOKUP("MEAN",'2024 Q1 - 2025 Q1 AveragePrice'!$D:$BM,9,FALSE)</f>
        <v>1.533546099290781</v>
      </c>
      <c r="I40" s="49"/>
      <c r="J40" s="49"/>
      <c r="K40" s="49"/>
    </row>
    <row r="41" spans="1:11" ht="13" x14ac:dyDescent="0.3">
      <c r="A41" s="45" t="s">
        <v>120</v>
      </c>
      <c r="B41" s="44">
        <f>VLOOKUP($B$3,'2024 Q1 - 2025 Q1 AveragePrice'!$D:$BM,10,FALSE)</f>
        <v>4.42</v>
      </c>
      <c r="C41" s="44">
        <f>VLOOKUP($B$4,'2024 Q1 - 2025 Q1 AveragePrice'!$D:$BM,10,FALSE)</f>
        <v>5.37</v>
      </c>
      <c r="D41" s="43">
        <f>VLOOKUP("MEAN",'2024 Q1 - 2025 Q1 AveragePrice'!$D:$BM,10,FALSE)</f>
        <v>4.6191134751773051</v>
      </c>
      <c r="I41" s="49"/>
      <c r="J41" s="49"/>
      <c r="K41" s="49"/>
    </row>
    <row r="42" spans="1:11" ht="13" x14ac:dyDescent="0.3">
      <c r="A42" s="48" t="s">
        <v>121</v>
      </c>
      <c r="B42" s="47">
        <f>VLOOKUP($B$3,'2024 Q1 - 2025 Q1 AveragePrice'!$D:$BM,11,FALSE)</f>
        <v>5.0199999999999996</v>
      </c>
      <c r="C42" s="47">
        <f>VLOOKUP($B$4,'2024 Q1 - 2025 Q1 AveragePrice'!$D:$BM,11,FALSE)</f>
        <v>4.7</v>
      </c>
      <c r="D42" s="46">
        <f>VLOOKUP("MEAN",'2024 Q1 - 2025 Q1 AveragePrice'!$D:$BM,11,FALSE)</f>
        <v>4.5973049645390081</v>
      </c>
      <c r="I42" s="49"/>
      <c r="J42" s="49"/>
      <c r="K42" s="49"/>
    </row>
    <row r="43" spans="1:11" ht="13" x14ac:dyDescent="0.3">
      <c r="A43" s="45" t="s">
        <v>122</v>
      </c>
      <c r="B43" s="44">
        <f>VLOOKUP($B$3,'2024 Q1 - 2025 Q1 AveragePrice'!$D:$BM,12,FALSE)</f>
        <v>0.73</v>
      </c>
      <c r="C43" s="44">
        <f>VLOOKUP($B$4,'2024 Q1 - 2025 Q1 AveragePrice'!$D:$BM,12,FALSE)</f>
        <v>0.97</v>
      </c>
      <c r="D43" s="43">
        <f>VLOOKUP("MEAN",'2024 Q1 - 2025 Q1 AveragePrice'!$D:$BM,12,FALSE)</f>
        <v>0.74336879432624026</v>
      </c>
      <c r="I43" s="49"/>
      <c r="J43" s="49"/>
      <c r="K43" s="49"/>
    </row>
    <row r="44" spans="1:11" ht="13" x14ac:dyDescent="0.3">
      <c r="A44" s="48" t="s">
        <v>123</v>
      </c>
      <c r="B44" s="47">
        <f>VLOOKUP($B$3,'2024 Q1 - 2025 Q1 AveragePrice'!$D:$BM,13,FALSE)</f>
        <v>1.88</v>
      </c>
      <c r="C44" s="47">
        <f>VLOOKUP($B$4,'2024 Q1 - 2025 Q1 AveragePrice'!$D:$BM,13,FALSE)</f>
        <v>1.95</v>
      </c>
      <c r="D44" s="46">
        <f>VLOOKUP("MEAN",'2024 Q1 - 2025 Q1 AveragePrice'!$D:$BM,13,FALSE)</f>
        <v>1.9067730496453859</v>
      </c>
      <c r="I44" s="49"/>
      <c r="J44" s="49"/>
      <c r="K44" s="49"/>
    </row>
    <row r="45" spans="1:11" ht="13" x14ac:dyDescent="0.3">
      <c r="A45" s="45" t="s">
        <v>124</v>
      </c>
      <c r="B45" s="44">
        <f>VLOOKUP($B$3,'2024 Q1 - 2025 Q1 AveragePrice'!$D:$BM,14,FALSE)</f>
        <v>3.82</v>
      </c>
      <c r="C45" s="44">
        <f>VLOOKUP($B$4,'2024 Q1 - 2025 Q1 AveragePrice'!$D:$BM,14,FALSE)</f>
        <v>4.1500000000000004</v>
      </c>
      <c r="D45" s="43">
        <f>VLOOKUP("MEAN",'2024 Q1 - 2025 Q1 AveragePrice'!$D:$BM,14,FALSE)</f>
        <v>3.9463829787234053</v>
      </c>
      <c r="I45" s="49"/>
      <c r="J45" s="49"/>
      <c r="K45" s="49"/>
    </row>
    <row r="46" spans="1:11" ht="13" x14ac:dyDescent="0.3">
      <c r="A46" s="48" t="s">
        <v>125</v>
      </c>
      <c r="B46" s="47">
        <f>VLOOKUP($B$3,'2024 Q1 - 2025 Q1 AveragePrice'!$D:$BM,15,FALSE)</f>
        <v>4.47</v>
      </c>
      <c r="C46" s="47">
        <f>VLOOKUP($B$4,'2024 Q1 - 2025 Q1 AveragePrice'!$D:$BM,15,FALSE)</f>
        <v>5.34</v>
      </c>
      <c r="D46" s="46">
        <f>VLOOKUP("MEAN",'2024 Q1 - 2025 Q1 AveragePrice'!$D:$BM,15,FALSE)</f>
        <v>4.4982624113475227</v>
      </c>
      <c r="I46" s="49"/>
      <c r="J46" s="49"/>
      <c r="K46" s="49"/>
    </row>
    <row r="47" spans="1:11" ht="13" x14ac:dyDescent="0.3">
      <c r="A47" s="45" t="s">
        <v>126</v>
      </c>
      <c r="B47" s="44">
        <f>VLOOKUP($B$3,'2024 Q1 - 2025 Q1 AveragePrice'!$D:$BM,16,FALSE)</f>
        <v>5.16</v>
      </c>
      <c r="C47" s="44">
        <f>VLOOKUP($B$4,'2024 Q1 - 2025 Q1 AveragePrice'!$D:$BM,16,FALSE)</f>
        <v>6.28</v>
      </c>
      <c r="D47" s="43">
        <f>VLOOKUP("MEAN",'2024 Q1 - 2025 Q1 AveragePrice'!$D:$BM,16,FALSE)</f>
        <v>5.5703546099290797</v>
      </c>
      <c r="I47" s="49"/>
      <c r="J47" s="49"/>
      <c r="K47" s="49"/>
    </row>
    <row r="48" spans="1:11" ht="13" x14ac:dyDescent="0.3">
      <c r="A48" s="48" t="s">
        <v>127</v>
      </c>
      <c r="B48" s="47">
        <f>VLOOKUP($B$3,'2024 Q1 - 2025 Q1 AveragePrice'!$D:$BM,17,FALSE)</f>
        <v>4.91</v>
      </c>
      <c r="C48" s="47">
        <f>VLOOKUP($B$4,'2024 Q1 - 2025 Q1 AveragePrice'!$D:$BM,17,FALSE)</f>
        <v>4.54</v>
      </c>
      <c r="D48" s="46">
        <f>VLOOKUP("MEAN",'2024 Q1 - 2025 Q1 AveragePrice'!$D:$BM,17,FALSE)</f>
        <v>4.8394680851063789</v>
      </c>
      <c r="I48" s="49"/>
      <c r="J48" s="49"/>
      <c r="K48" s="49"/>
    </row>
    <row r="49" spans="1:11" ht="13" x14ac:dyDescent="0.3">
      <c r="A49" s="45" t="s">
        <v>128</v>
      </c>
      <c r="B49" s="44">
        <f>VLOOKUP($B$3,'2024 Q1 - 2025 Q1 AveragePrice'!$D:$BM,18,FALSE)</f>
        <v>4.37</v>
      </c>
      <c r="C49" s="44">
        <f>VLOOKUP($B$4,'2024 Q1 - 2025 Q1 AveragePrice'!$D:$BM,18,FALSE)</f>
        <v>5.81</v>
      </c>
      <c r="D49" s="43">
        <f>VLOOKUP("MEAN",'2024 Q1 - 2025 Q1 AveragePrice'!$D:$BM,18,FALSE)</f>
        <v>5.1224468085106372</v>
      </c>
      <c r="I49" s="49"/>
      <c r="J49" s="49"/>
      <c r="K49" s="49"/>
    </row>
    <row r="50" spans="1:11" ht="13" x14ac:dyDescent="0.3">
      <c r="A50" s="48" t="s">
        <v>129</v>
      </c>
      <c r="B50" s="47">
        <f>VLOOKUP($B$3,'2024 Q1 - 2025 Q1 AveragePrice'!$D:$BM,19,FALSE)</f>
        <v>1.49</v>
      </c>
      <c r="C50" s="47">
        <f>VLOOKUP($B$4,'2024 Q1 - 2025 Q1 AveragePrice'!$D:$BM,19,FALSE)</f>
        <v>2.2000000000000002</v>
      </c>
      <c r="D50" s="46">
        <f>VLOOKUP("MEAN",'2024 Q1 - 2025 Q1 AveragePrice'!$D:$BM,19,FALSE)</f>
        <v>1.661702127659574</v>
      </c>
      <c r="I50" s="49"/>
      <c r="J50" s="49"/>
      <c r="K50" s="49"/>
    </row>
    <row r="51" spans="1:11" ht="13" x14ac:dyDescent="0.3">
      <c r="A51" s="45" t="s">
        <v>130</v>
      </c>
      <c r="B51" s="44">
        <f>VLOOKUP($B$3,'2024 Q1 - 2025 Q1 AveragePrice'!$D:$BM,20,FALSE)</f>
        <v>2.85</v>
      </c>
      <c r="C51" s="44">
        <f>VLOOKUP($B$4,'2024 Q1 - 2025 Q1 AveragePrice'!$D:$BM,20,FALSE)</f>
        <v>3.21</v>
      </c>
      <c r="D51" s="43">
        <f>VLOOKUP("MEAN",'2024 Q1 - 2025 Q1 AveragePrice'!$D:$BM,20,FALSE)</f>
        <v>2.7897163120567368</v>
      </c>
      <c r="I51" s="49"/>
      <c r="J51" s="49"/>
      <c r="K51" s="49"/>
    </row>
    <row r="52" spans="1:11" ht="13" x14ac:dyDescent="0.3">
      <c r="A52" s="48" t="s">
        <v>131</v>
      </c>
      <c r="B52" s="47">
        <f>VLOOKUP($B$3,'2024 Q1 - 2025 Q1 AveragePrice'!$D:$BM,21,FALSE)</f>
        <v>1.94</v>
      </c>
      <c r="C52" s="47">
        <f>VLOOKUP($B$4,'2024 Q1 - 2025 Q1 AveragePrice'!$D:$BM,21,FALSE)</f>
        <v>2.57</v>
      </c>
      <c r="D52" s="46">
        <f>VLOOKUP("MEAN",'2024 Q1 - 2025 Q1 AveragePrice'!$D:$BM,21,FALSE)</f>
        <v>2.1093617021276576</v>
      </c>
      <c r="I52" s="49"/>
      <c r="J52" s="49"/>
      <c r="K52" s="49"/>
    </row>
    <row r="53" spans="1:11" ht="13" x14ac:dyDescent="0.3">
      <c r="A53" s="45" t="s">
        <v>132</v>
      </c>
      <c r="B53" s="44">
        <f>VLOOKUP($B$3,'2024 Q1 - 2025 Q1 AveragePrice'!$D:$BM,22,FALSE)</f>
        <v>19.38</v>
      </c>
      <c r="C53" s="44">
        <f>VLOOKUP($B$4,'2024 Q1 - 2025 Q1 AveragePrice'!$D:$BM,22,FALSE)</f>
        <v>21.66</v>
      </c>
      <c r="D53" s="43">
        <f>VLOOKUP("MEAN",'2024 Q1 - 2025 Q1 AveragePrice'!$D:$BM,22,FALSE)</f>
        <v>20.083971631205667</v>
      </c>
      <c r="I53" s="49"/>
      <c r="J53" s="49"/>
      <c r="K53" s="49"/>
    </row>
    <row r="54" spans="1:11" ht="13" x14ac:dyDescent="0.3">
      <c r="A54" s="48" t="s">
        <v>133</v>
      </c>
      <c r="B54" s="47">
        <f>VLOOKUP($B$3,'2024 Q1 - 2025 Q1 AveragePrice'!$D:$BM,23,FALSE)</f>
        <v>8.06</v>
      </c>
      <c r="C54" s="47">
        <f>VLOOKUP($B$4,'2024 Q1 - 2025 Q1 AveragePrice'!$D:$BM,23,FALSE)</f>
        <v>8.11</v>
      </c>
      <c r="D54" s="46">
        <f>VLOOKUP("MEAN",'2024 Q1 - 2025 Q1 AveragePrice'!$D:$BM,23,FALSE)</f>
        <v>8.9175886524822694</v>
      </c>
      <c r="I54" s="49"/>
      <c r="J54" s="49"/>
      <c r="K54" s="49"/>
    </row>
    <row r="55" spans="1:11" ht="13" x14ac:dyDescent="0.3">
      <c r="A55" s="45" t="s">
        <v>134</v>
      </c>
      <c r="B55" s="44">
        <f>VLOOKUP($B$3,'2024 Q1 - 2025 Q1 AveragePrice'!$D:$BM,24,FALSE)</f>
        <v>3.69</v>
      </c>
      <c r="C55" s="44">
        <f>VLOOKUP($B$4,'2024 Q1 - 2025 Q1 AveragePrice'!$D:$BM,24,FALSE)</f>
        <v>4.67</v>
      </c>
      <c r="D55" s="43">
        <f>VLOOKUP("MEAN",'2024 Q1 - 2025 Q1 AveragePrice'!$D:$BM,24,FALSE)</f>
        <v>3.5892907801418432</v>
      </c>
      <c r="I55" s="49"/>
      <c r="J55" s="49"/>
      <c r="K55" s="49"/>
    </row>
    <row r="56" spans="1:11" ht="13" x14ac:dyDescent="0.3">
      <c r="A56" s="48" t="s">
        <v>135</v>
      </c>
      <c r="B56" s="47">
        <f>VLOOKUP($B$3,'2024 Q1 - 2025 Q1 AveragePrice'!$D:$BM,25,FALSE)</f>
        <v>1.92</v>
      </c>
      <c r="C56" s="47">
        <f>VLOOKUP($B$4,'2024 Q1 - 2025 Q1 AveragePrice'!$D:$BM,25,FALSE)</f>
        <v>2.2999999999999998</v>
      </c>
      <c r="D56" s="46">
        <f>VLOOKUP("MEAN",'2024 Q1 - 2025 Q1 AveragePrice'!$D:$BM,25,FALSE)</f>
        <v>1.9760283687943254</v>
      </c>
      <c r="I56" s="49"/>
      <c r="J56" s="49"/>
      <c r="K56" s="49"/>
    </row>
    <row r="57" spans="1:11" ht="13" x14ac:dyDescent="0.3">
      <c r="A57" s="45" t="s">
        <v>136</v>
      </c>
      <c r="B57" s="44">
        <f>VLOOKUP($B$3,'2024 Q1 - 2025 Q1 AveragePrice'!$D:$BM,26,FALSE)</f>
        <v>3.82</v>
      </c>
      <c r="C57" s="44">
        <f>VLOOKUP($B$4,'2024 Q1 - 2025 Q1 AveragePrice'!$D:$BM,26,FALSE)</f>
        <v>4.3</v>
      </c>
      <c r="D57" s="43">
        <f>VLOOKUP("MEAN",'2024 Q1 - 2025 Q1 AveragePrice'!$D:$BM,26,FALSE)</f>
        <v>3.9860283687943237</v>
      </c>
      <c r="I57" s="49"/>
      <c r="J57" s="49"/>
      <c r="K57" s="49"/>
    </row>
    <row r="58" spans="1:11" ht="13" x14ac:dyDescent="0.3">
      <c r="A58" s="48" t="s">
        <v>137</v>
      </c>
      <c r="B58" s="47">
        <f>VLOOKUP($B$3,'2024 Q1 - 2025 Q1 AveragePrice'!$D:$BM,27,FALSE)</f>
        <v>2.68</v>
      </c>
      <c r="C58" s="47">
        <f>VLOOKUP($B$4,'2024 Q1 - 2025 Q1 AveragePrice'!$D:$BM,27,FALSE)</f>
        <v>1.55</v>
      </c>
      <c r="D58" s="46">
        <f>VLOOKUP("MEAN",'2024 Q1 - 2025 Q1 AveragePrice'!$D:$BM,27,FALSE)</f>
        <v>2.7382269503546088</v>
      </c>
      <c r="I58" s="49"/>
      <c r="J58" s="49"/>
      <c r="K58" s="49"/>
    </row>
    <row r="59" spans="1:11" ht="13" x14ac:dyDescent="0.3">
      <c r="A59" s="45" t="s">
        <v>138</v>
      </c>
      <c r="B59" s="53">
        <f>VLOOKUP($B$3,'2024 Q1 - 2025 Q1 AveragePrice'!$D:$BM,28,FALSE)</f>
        <v>970.77</v>
      </c>
      <c r="C59" s="53">
        <f>VLOOKUP($B$4,'2024 Q1 - 2025 Q1 AveragePrice'!$D:$BM,28,FALSE)</f>
        <v>1774.46</v>
      </c>
      <c r="D59" s="52">
        <f>VLOOKUP("MEAN",'2024 Q1 - 2025 Q1 AveragePrice'!$D:$BM,28,FALSE)</f>
        <v>1558.519680851065</v>
      </c>
      <c r="I59" s="49"/>
      <c r="J59" s="49"/>
      <c r="K59" s="49"/>
    </row>
    <row r="60" spans="1:11" ht="13" x14ac:dyDescent="0.3">
      <c r="A60" s="48" t="s">
        <v>139</v>
      </c>
      <c r="B60" s="51">
        <f>VLOOKUP($B$3,'2024 Q1 - 2025 Q1 AveragePrice'!$D:$BM,29,FALSE)</f>
        <v>308587.5</v>
      </c>
      <c r="C60" s="51">
        <f>VLOOKUP($B$4,'2024 Q1 - 2025 Q1 AveragePrice'!$D:$BM,29,FALSE)</f>
        <v>487823.25</v>
      </c>
      <c r="D60" s="50">
        <f>VLOOKUP("MEAN",'2024 Q1 - 2025 Q1 AveragePrice'!$D:$BM,29,FALSE)</f>
        <v>518961.21819148934</v>
      </c>
      <c r="I60" s="49"/>
      <c r="J60" s="49"/>
      <c r="K60" s="49"/>
    </row>
    <row r="61" spans="1:11" ht="13" x14ac:dyDescent="0.3">
      <c r="A61" s="45" t="s">
        <v>140</v>
      </c>
      <c r="B61" s="44">
        <f>VLOOKUP($B$3,'2024 Q1 - 2025 Q1 AveragePrice'!$D:$BM,35,FALSE)</f>
        <v>241.8</v>
      </c>
      <c r="C61" s="44">
        <f>VLOOKUP($B$4,'2024 Q1 - 2025 Q1 AveragePrice'!$D:$BM,35,FALSE)</f>
        <v>395.09</v>
      </c>
      <c r="D61" s="43">
        <f>VLOOKUP("MEAN",'2024 Q1 - 2025 Q1 AveragePrice'!$D:$BM,35,FALSE)</f>
        <v>207.39939716312057</v>
      </c>
      <c r="I61" s="49"/>
      <c r="J61" s="49"/>
      <c r="K61" s="49"/>
    </row>
    <row r="62" spans="1:11" ht="13" x14ac:dyDescent="0.3">
      <c r="A62" s="48" t="s">
        <v>141</v>
      </c>
      <c r="B62" s="47">
        <f>VLOOKUP($B$3,'2024 Q1 - 2025 Q1 AveragePrice'!$D:$BM,36,FALSE)</f>
        <v>191.91</v>
      </c>
      <c r="C62" s="47">
        <f>VLOOKUP($B$4,'2024 Q1 - 2025 Q1 AveragePrice'!$D:$BM,36,FALSE)</f>
        <v>216.35</v>
      </c>
      <c r="D62" s="46">
        <f>VLOOKUP("MEAN",'2024 Q1 - 2025 Q1 AveragePrice'!$D:$BM,36,FALSE)</f>
        <v>195.48723404255298</v>
      </c>
      <c r="I62" s="49"/>
      <c r="J62" s="49"/>
      <c r="K62" s="49"/>
    </row>
    <row r="63" spans="1:11" ht="13" x14ac:dyDescent="0.3">
      <c r="A63" s="45" t="s">
        <v>142</v>
      </c>
      <c r="B63" s="44">
        <f>VLOOKUP($B$3,'2024 Q1 - 2025 Q1 AveragePrice'!$D:$BM,37,FALSE)</f>
        <v>59.66</v>
      </c>
      <c r="C63" s="44">
        <f>VLOOKUP($B$4,'2024 Q1 - 2025 Q1 AveragePrice'!$D:$BM,37,FALSE)</f>
        <v>42.12</v>
      </c>
      <c r="D63" s="43">
        <f>VLOOKUP("MEAN",'2024 Q1 - 2025 Q1 AveragePrice'!$D:$BM,37,FALSE)</f>
        <v>62.816702127659582</v>
      </c>
      <c r="I63" s="49"/>
      <c r="J63" s="49"/>
      <c r="K63" s="49"/>
    </row>
    <row r="64" spans="1:11" ht="13" x14ac:dyDescent="0.3">
      <c r="A64" s="48" t="s">
        <v>143</v>
      </c>
      <c r="B64" s="47">
        <f>VLOOKUP($B$3,'2024 Q1 - 2025 Q1 AveragePrice'!$D:$BM,38,FALSE)</f>
        <v>2.9620000000000002</v>
      </c>
      <c r="C64" s="47">
        <f>VLOOKUP($B$4,'2024 Q1 - 2025 Q1 AveragePrice'!$D:$BM,38,FALSE)</f>
        <v>3.464</v>
      </c>
      <c r="D64" s="46">
        <f>VLOOKUP("MEAN",'2024 Q1 - 2025 Q1 AveragePrice'!$D:$BM,38,FALSE)</f>
        <v>3.2425354609929085</v>
      </c>
      <c r="I64" s="49"/>
      <c r="J64" s="49"/>
      <c r="K64" s="49"/>
    </row>
    <row r="65" spans="1:11" ht="13" x14ac:dyDescent="0.3">
      <c r="A65" s="45" t="s">
        <v>144</v>
      </c>
      <c r="B65" s="44">
        <f>VLOOKUP($B$3,'2024 Q1 - 2025 Q1 AveragePrice'!$D:$BM,39,FALSE)</f>
        <v>94.52</v>
      </c>
      <c r="C65" s="44">
        <f>VLOOKUP($B$4,'2024 Q1 - 2025 Q1 AveragePrice'!$D:$BM,39,FALSE)</f>
        <v>116.18</v>
      </c>
      <c r="D65" s="43">
        <f>VLOOKUP("MEAN",'2024 Q1 - 2025 Q1 AveragePrice'!$D:$BM,39,FALSE)</f>
        <v>131.8182624113476</v>
      </c>
      <c r="I65" s="49"/>
      <c r="J65" s="49"/>
      <c r="K65" s="49"/>
    </row>
    <row r="66" spans="1:11" ht="13" x14ac:dyDescent="0.3">
      <c r="A66" s="48" t="s">
        <v>145</v>
      </c>
      <c r="B66" s="47">
        <f>VLOOKUP($B$3,'2024 Q1 - 2025 Q1 AveragePrice'!$D:$BM,40,FALSE)</f>
        <v>102.18</v>
      </c>
      <c r="C66" s="47">
        <f>VLOOKUP($B$4,'2024 Q1 - 2025 Q1 AveragePrice'!$D:$BM,40,FALSE)</f>
        <v>37.049999999999997</v>
      </c>
      <c r="D66" s="46">
        <f>VLOOKUP("MEAN",'2024 Q1 - 2025 Q1 AveragePrice'!$D:$BM,40,FALSE)</f>
        <v>145.42829787234044</v>
      </c>
      <c r="I66" s="49"/>
      <c r="J66" s="49"/>
      <c r="K66" s="49"/>
    </row>
    <row r="67" spans="1:11" ht="13" x14ac:dyDescent="0.3">
      <c r="A67" s="45" t="s">
        <v>146</v>
      </c>
      <c r="B67" s="44">
        <f>VLOOKUP($B$3,'2024 Q1 - 2025 Q1 AveragePrice'!$D:$BM,41,FALSE)</f>
        <v>93.83</v>
      </c>
      <c r="C67" s="44">
        <f>VLOOKUP($B$4,'2024 Q1 - 2025 Q1 AveragePrice'!$D:$BM,41,FALSE)</f>
        <v>77.89</v>
      </c>
      <c r="D67" s="43">
        <f>VLOOKUP("MEAN",'2024 Q1 - 2025 Q1 AveragePrice'!$D:$BM,41,FALSE)</f>
        <v>118.70737588652486</v>
      </c>
      <c r="I67" s="49"/>
      <c r="J67" s="49"/>
      <c r="K67" s="49"/>
    </row>
    <row r="68" spans="1:11" ht="13" x14ac:dyDescent="0.3">
      <c r="A68" s="48" t="s">
        <v>147</v>
      </c>
      <c r="B68" s="47">
        <f>VLOOKUP($B$3,'2024 Q1 - 2025 Q1 AveragePrice'!$D:$BM,42,FALSE)</f>
        <v>10.91</v>
      </c>
      <c r="C68" s="47">
        <f>VLOOKUP($B$4,'2024 Q1 - 2025 Q1 AveragePrice'!$D:$BM,42,FALSE)</f>
        <v>11.8</v>
      </c>
      <c r="D68" s="46">
        <f>VLOOKUP("MEAN",'2024 Q1 - 2025 Q1 AveragePrice'!$D:$BM,42,FALSE)</f>
        <v>11.077340425531906</v>
      </c>
      <c r="I68" s="49"/>
      <c r="J68" s="49"/>
      <c r="K68" s="49"/>
    </row>
    <row r="69" spans="1:11" ht="13" x14ac:dyDescent="0.3">
      <c r="A69" s="45" t="s">
        <v>148</v>
      </c>
      <c r="B69" s="44">
        <f>VLOOKUP($B$3,'2024 Q1 - 2025 Q1 AveragePrice'!$D:$BM,43,FALSE)</f>
        <v>20.67</v>
      </c>
      <c r="C69" s="44">
        <f>VLOOKUP($B$4,'2024 Q1 - 2025 Q1 AveragePrice'!$D:$BM,43,FALSE)</f>
        <v>26.75</v>
      </c>
      <c r="D69" s="43">
        <f>VLOOKUP("MEAN",'2024 Q1 - 2025 Q1 AveragePrice'!$D:$BM,43,FALSE)</f>
        <v>20.781276595744693</v>
      </c>
      <c r="I69" s="49"/>
      <c r="J69" s="49"/>
      <c r="K69" s="49"/>
    </row>
    <row r="70" spans="1:11" ht="13" x14ac:dyDescent="0.3">
      <c r="A70" s="48" t="s">
        <v>149</v>
      </c>
      <c r="B70" s="47">
        <f>VLOOKUP($B$3,'2024 Q1 - 2025 Q1 AveragePrice'!$D:$BM,44,FALSE)</f>
        <v>4.99</v>
      </c>
      <c r="C70" s="47">
        <f>VLOOKUP($B$4,'2024 Q1 - 2025 Q1 AveragePrice'!$D:$BM,44,FALSE)</f>
        <v>4.6900000000000004</v>
      </c>
      <c r="D70" s="46">
        <f>VLOOKUP("MEAN",'2024 Q1 - 2025 Q1 AveragePrice'!$D:$BM,44,FALSE)</f>
        <v>5.6745035460992916</v>
      </c>
      <c r="I70" s="49"/>
      <c r="J70" s="49"/>
      <c r="K70" s="49"/>
    </row>
    <row r="71" spans="1:11" ht="13" x14ac:dyDescent="0.3">
      <c r="A71" s="45" t="s">
        <v>150</v>
      </c>
      <c r="B71" s="44">
        <f>VLOOKUP($B$3,'2024 Q1 - 2025 Q1 AveragePrice'!$D:$BM,45,FALSE)</f>
        <v>10.65</v>
      </c>
      <c r="C71" s="44">
        <f>VLOOKUP($B$4,'2024 Q1 - 2025 Q1 AveragePrice'!$D:$BM,45,FALSE)</f>
        <v>14.82</v>
      </c>
      <c r="D71" s="43">
        <f>VLOOKUP("MEAN",'2024 Q1 - 2025 Q1 AveragePrice'!$D:$BM,45,FALSE)</f>
        <v>12.361241134751769</v>
      </c>
      <c r="I71" s="49"/>
      <c r="J71" s="49"/>
      <c r="K71" s="49"/>
    </row>
    <row r="72" spans="1:11" ht="13" x14ac:dyDescent="0.3">
      <c r="A72" s="48" t="s">
        <v>151</v>
      </c>
      <c r="B72" s="47">
        <f>VLOOKUP($B$3,'2024 Q1 - 2025 Q1 AveragePrice'!$D:$BM,46,FALSE)</f>
        <v>4.96</v>
      </c>
      <c r="C72" s="47">
        <f>VLOOKUP($B$4,'2024 Q1 - 2025 Q1 AveragePrice'!$D:$BM,46,FALSE)</f>
        <v>5.37</v>
      </c>
      <c r="D72" s="46">
        <f>VLOOKUP("MEAN",'2024 Q1 - 2025 Q1 AveragePrice'!$D:$BM,46,FALSE)</f>
        <v>5.3604964539007094</v>
      </c>
      <c r="I72" s="49"/>
      <c r="J72" s="49"/>
      <c r="K72" s="49"/>
    </row>
    <row r="73" spans="1:11" ht="13" x14ac:dyDescent="0.3">
      <c r="A73" s="45" t="s">
        <v>152</v>
      </c>
      <c r="B73" s="44">
        <f>VLOOKUP($B$3,'2024 Q1 - 2025 Q1 AveragePrice'!$D:$BM,47,FALSE)</f>
        <v>17.670000000000002</v>
      </c>
      <c r="C73" s="44">
        <f>VLOOKUP($B$4,'2024 Q1 - 2025 Q1 AveragePrice'!$D:$BM,47,FALSE)</f>
        <v>26.18</v>
      </c>
      <c r="D73" s="43">
        <f>VLOOKUP("MEAN",'2024 Q1 - 2025 Q1 AveragePrice'!$D:$BM,47,FALSE)</f>
        <v>26.237872340425533</v>
      </c>
      <c r="I73" s="49"/>
      <c r="J73" s="49"/>
      <c r="K73" s="49"/>
    </row>
    <row r="74" spans="1:11" ht="13" x14ac:dyDescent="0.3">
      <c r="A74" s="48" t="s">
        <v>153</v>
      </c>
      <c r="B74" s="47">
        <f>VLOOKUP($B$3,'2024 Q1 - 2025 Q1 AveragePrice'!$D:$BM,48,FALSE)</f>
        <v>39.33</v>
      </c>
      <c r="C74" s="47">
        <f>VLOOKUP($B$4,'2024 Q1 - 2025 Q1 AveragePrice'!$D:$BM,48,FALSE)</f>
        <v>62.68</v>
      </c>
      <c r="D74" s="46">
        <f>VLOOKUP("MEAN",'2024 Q1 - 2025 Q1 AveragePrice'!$D:$BM,48,FALSE)</f>
        <v>49.121843971631179</v>
      </c>
      <c r="I74" s="49"/>
      <c r="J74" s="49"/>
      <c r="K74" s="49"/>
    </row>
    <row r="75" spans="1:11" ht="13" x14ac:dyDescent="0.3">
      <c r="A75" s="45" t="s">
        <v>154</v>
      </c>
      <c r="B75" s="44">
        <f>VLOOKUP($B$3,'2024 Q1 - 2025 Q1 AveragePrice'!$D:$BM,49,FALSE)</f>
        <v>4.04</v>
      </c>
      <c r="C75" s="44">
        <f>VLOOKUP($B$4,'2024 Q1 - 2025 Q1 AveragePrice'!$D:$BM,49,FALSE)</f>
        <v>3.43</v>
      </c>
      <c r="D75" s="43">
        <f>VLOOKUP("MEAN",'2024 Q1 - 2025 Q1 AveragePrice'!$D:$BM,49,FALSE)</f>
        <v>4.1024468085106349</v>
      </c>
      <c r="I75" s="49"/>
      <c r="J75" s="49"/>
      <c r="K75" s="49"/>
    </row>
    <row r="76" spans="1:11" ht="13" x14ac:dyDescent="0.3">
      <c r="A76" s="48" t="s">
        <v>155</v>
      </c>
      <c r="B76" s="47">
        <f>VLOOKUP($B$3,'2024 Q1 - 2025 Q1 AveragePrice'!$D:$BM,50,FALSE)</f>
        <v>1.71</v>
      </c>
      <c r="C76" s="47">
        <f>VLOOKUP($B$4,'2024 Q1 - 2025 Q1 AveragePrice'!$D:$BM,50,FALSE)</f>
        <v>1.57</v>
      </c>
      <c r="D76" s="46">
        <f>VLOOKUP("MEAN",'2024 Q1 - 2025 Q1 AveragePrice'!$D:$BM,50,FALSE)</f>
        <v>1.5423404255319146</v>
      </c>
      <c r="I76" s="49"/>
      <c r="J76" s="49"/>
      <c r="K76" s="49"/>
    </row>
    <row r="77" spans="1:11" ht="13" x14ac:dyDescent="0.3">
      <c r="A77" s="45" t="s">
        <v>156</v>
      </c>
      <c r="B77" s="44">
        <f>VLOOKUP($B$3,'2024 Q1 - 2025 Q1 AveragePrice'!$D:$BM,51,FALSE)</f>
        <v>12.57</v>
      </c>
      <c r="C77" s="44">
        <f>VLOOKUP($B$4,'2024 Q1 - 2025 Q1 AveragePrice'!$D:$BM,51,FALSE)</f>
        <v>11.56</v>
      </c>
      <c r="D77" s="43">
        <f>VLOOKUP("MEAN",'2024 Q1 - 2025 Q1 AveragePrice'!$D:$BM,51,FALSE)</f>
        <v>17.295460992907795</v>
      </c>
      <c r="I77" s="49"/>
      <c r="J77" s="49"/>
      <c r="K77" s="49"/>
    </row>
    <row r="78" spans="1:11" ht="13" x14ac:dyDescent="0.3">
      <c r="A78" s="48" t="s">
        <v>157</v>
      </c>
      <c r="B78" s="47">
        <f>VLOOKUP($B$3,'2024 Q1 - 2025 Q1 AveragePrice'!$D:$BM,52,FALSE)</f>
        <v>45.41</v>
      </c>
      <c r="C78" s="47">
        <f>VLOOKUP($B$4,'2024 Q1 - 2025 Q1 AveragePrice'!$D:$BM,52,FALSE)</f>
        <v>39.119999999999997</v>
      </c>
      <c r="D78" s="46">
        <f>VLOOKUP("MEAN",'2024 Q1 - 2025 Q1 AveragePrice'!$D:$BM,52,FALSE)</f>
        <v>38.217836879432596</v>
      </c>
      <c r="I78" s="49"/>
      <c r="J78" s="49"/>
      <c r="K78" s="49"/>
    </row>
    <row r="79" spans="1:11" ht="13" x14ac:dyDescent="0.3">
      <c r="A79" s="45" t="s">
        <v>158</v>
      </c>
      <c r="B79" s="44">
        <f>VLOOKUP($B$3,'2024 Q1 - 2025 Q1 AveragePrice'!$D:$BM,53,FALSE)</f>
        <v>24.56</v>
      </c>
      <c r="C79" s="44">
        <f>VLOOKUP($B$4,'2024 Q1 - 2025 Q1 AveragePrice'!$D:$BM,53,FALSE)</f>
        <v>28.12</v>
      </c>
      <c r="D79" s="43">
        <f>VLOOKUP("MEAN",'2024 Q1 - 2025 Q1 AveragePrice'!$D:$BM,53,FALSE)</f>
        <v>28.299645390070907</v>
      </c>
      <c r="I79" s="49"/>
      <c r="J79" s="49"/>
      <c r="K79" s="49"/>
    </row>
    <row r="80" spans="1:11" ht="13" x14ac:dyDescent="0.3">
      <c r="A80" s="48" t="s">
        <v>159</v>
      </c>
      <c r="B80" s="47">
        <f>VLOOKUP($B$3,'2024 Q1 - 2025 Q1 AveragePrice'!$D:$BM,54,FALSE)</f>
        <v>34.29</v>
      </c>
      <c r="C80" s="47">
        <f>VLOOKUP($B$4,'2024 Q1 - 2025 Q1 AveragePrice'!$D:$BM,54,FALSE)</f>
        <v>41</v>
      </c>
      <c r="D80" s="46">
        <f>VLOOKUP("MEAN",'2024 Q1 - 2025 Q1 AveragePrice'!$D:$BM,54,FALSE)</f>
        <v>36.542624113475142</v>
      </c>
      <c r="I80" s="49"/>
      <c r="J80" s="49"/>
      <c r="K80" s="49"/>
    </row>
    <row r="81" spans="1:11" ht="13" x14ac:dyDescent="0.3">
      <c r="A81" s="45" t="s">
        <v>160</v>
      </c>
      <c r="B81" s="44">
        <f>VLOOKUP($B$3,'2024 Q1 - 2025 Q1 AveragePrice'!$D:$BM,55,FALSE)</f>
        <v>81.25</v>
      </c>
      <c r="C81" s="44">
        <f>VLOOKUP($B$4,'2024 Q1 - 2025 Q1 AveragePrice'!$D:$BM,55,FALSE)</f>
        <v>59.97</v>
      </c>
      <c r="D81" s="43">
        <f>VLOOKUP("MEAN",'2024 Q1 - 2025 Q1 AveragePrice'!$D:$BM,55,FALSE)</f>
        <v>95.668226950354608</v>
      </c>
      <c r="I81" s="49"/>
      <c r="J81" s="49"/>
      <c r="K81" s="49"/>
    </row>
    <row r="82" spans="1:11" ht="13" x14ac:dyDescent="0.3">
      <c r="A82" s="48" t="s">
        <v>161</v>
      </c>
      <c r="B82" s="47">
        <f>VLOOKUP($B$3,'2024 Q1 - 2025 Q1 AveragePrice'!$D:$BM,56,FALSE)</f>
        <v>5.83</v>
      </c>
      <c r="C82" s="47">
        <f>VLOOKUP($B$4,'2024 Q1 - 2025 Q1 AveragePrice'!$D:$BM,56,FALSE)</f>
        <v>4.4800000000000004</v>
      </c>
      <c r="D82" s="46">
        <f>VLOOKUP("MEAN",'2024 Q1 - 2025 Q1 AveragePrice'!$D:$BM,56,FALSE)</f>
        <v>12.519148936170202</v>
      </c>
      <c r="I82" s="49"/>
      <c r="J82" s="49"/>
      <c r="K82" s="49"/>
    </row>
    <row r="83" spans="1:11" ht="13" x14ac:dyDescent="0.3">
      <c r="A83" s="45" t="s">
        <v>162</v>
      </c>
      <c r="B83" s="44">
        <f>VLOOKUP($B$3,'2024 Q1 - 2025 Q1 AveragePrice'!$D:$BM,57,FALSE)</f>
        <v>11.74</v>
      </c>
      <c r="C83" s="44">
        <f>VLOOKUP($B$4,'2024 Q1 - 2025 Q1 AveragePrice'!$D:$BM,57,FALSE)</f>
        <v>8.91</v>
      </c>
      <c r="D83" s="43">
        <f>VLOOKUP("MEAN",'2024 Q1 - 2025 Q1 AveragePrice'!$D:$BM,57,FALSE)</f>
        <v>12.519929078014185</v>
      </c>
    </row>
    <row r="84" spans="1:11" ht="13" x14ac:dyDescent="0.3">
      <c r="A84" s="48" t="s">
        <v>163</v>
      </c>
      <c r="B84" s="47">
        <f>VLOOKUP($B$3,'2024 Q1 - 2025 Q1 AveragePrice'!$D:$BM,58,FALSE)</f>
        <v>21.9</v>
      </c>
      <c r="C84" s="47">
        <f>VLOOKUP($B$4,'2024 Q1 - 2025 Q1 AveragePrice'!$D:$BM,58,FALSE)</f>
        <v>19.25</v>
      </c>
      <c r="D84" s="46">
        <f>VLOOKUP("MEAN",'2024 Q1 - 2025 Q1 AveragePrice'!$D:$BM,58,FALSE)</f>
        <v>18.936063829787244</v>
      </c>
    </row>
    <row r="85" spans="1:11" ht="13" x14ac:dyDescent="0.3">
      <c r="A85" s="45" t="s">
        <v>164</v>
      </c>
      <c r="B85" s="44">
        <f>VLOOKUP($B$3,'2024 Q1 - 2025 Q1 AveragePrice'!$D:$BM,59,FALSE)</f>
        <v>3.94</v>
      </c>
      <c r="C85" s="44">
        <f>VLOOKUP($B$4,'2024 Q1 - 2025 Q1 AveragePrice'!$D:$BM,59,FALSE)</f>
        <v>5.18</v>
      </c>
      <c r="D85" s="43">
        <f>VLOOKUP("MEAN",'2024 Q1 - 2025 Q1 AveragePrice'!$D:$BM,59,FALSE)</f>
        <v>3.964432624113476</v>
      </c>
    </row>
    <row r="86" spans="1:11" ht="13" x14ac:dyDescent="0.3">
      <c r="A86" s="48" t="s">
        <v>165</v>
      </c>
      <c r="B86" s="47">
        <f>VLOOKUP($B$3,'2024 Q1 - 2025 Q1 AveragePrice'!$D:$BM,60,FALSE)</f>
        <v>65</v>
      </c>
      <c r="C86" s="47">
        <f>VLOOKUP($B$4,'2024 Q1 - 2025 Q1 AveragePrice'!$D:$BM,60,FALSE)</f>
        <v>32.36</v>
      </c>
      <c r="D86" s="46">
        <f>VLOOKUP("MEAN",'2024 Q1 - 2025 Q1 AveragePrice'!$D:$BM,60,FALSE)</f>
        <v>69.609645390070909</v>
      </c>
    </row>
    <row r="87" spans="1:11" ht="13" x14ac:dyDescent="0.3">
      <c r="A87" s="45" t="s">
        <v>166</v>
      </c>
      <c r="B87" s="44">
        <f>VLOOKUP($B$3,'2024 Q1 - 2025 Q1 AveragePrice'!$D:$BM,61,FALSE)</f>
        <v>9.9499999999999993</v>
      </c>
      <c r="C87" s="44">
        <f>VLOOKUP($B$4,'2024 Q1 - 2025 Q1 AveragePrice'!$D:$BM,61,FALSE)</f>
        <v>10.63</v>
      </c>
      <c r="D87" s="43">
        <f>VLOOKUP("MEAN",'2024 Q1 - 2025 Q1 AveragePrice'!$D:$BM,61,FALSE)</f>
        <v>10.211808510638303</v>
      </c>
    </row>
    <row r="88" spans="1:11" ht="13" x14ac:dyDescent="0.3">
      <c r="A88" s="42" t="s">
        <v>167</v>
      </c>
      <c r="B88" s="41">
        <f>VLOOKUP($B$3,'2024 Q1 - 2025 Q1 AveragePrice'!$D:$BM,62,FALSE)</f>
        <v>12.11</v>
      </c>
      <c r="C88" s="41">
        <f>VLOOKUP($B$4,'2024 Q1 - 2025 Q1 AveragePrice'!$D:$BM,62,FALSE)</f>
        <v>10.01</v>
      </c>
      <c r="D88" s="40">
        <f>VLOOKUP("MEAN",'2024 Q1 - 2025 Q1 AveragePrice'!$D:$BM,62,FALSE)</f>
        <v>11.789929078014188</v>
      </c>
    </row>
  </sheetData>
  <protectedRanges>
    <protectedRange sqref="A1:D7" name="Calculator_1"/>
  </protectedRanges>
  <mergeCells count="4">
    <mergeCell ref="A1:D1"/>
    <mergeCell ref="A9:D9"/>
    <mergeCell ref="A11:D11"/>
    <mergeCell ref="B2:C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MovingFrom">
              <controlPr defaultSize="0" autoLine="0" autoPict="0">
                <anchor moveWithCells="1">
                  <from>
                    <xdr:col>1</xdr:col>
                    <xdr:colOff>25400</xdr:colOff>
                    <xdr:row>2</xdr:row>
                    <xdr:rowOff>0</xdr:rowOff>
                  </from>
                  <to>
                    <xdr:col>3</xdr:col>
                    <xdr:colOff>0</xdr:colOff>
                    <xdr:row>3</xdr:row>
                    <xdr:rowOff>0</xdr:rowOff>
                  </to>
                </anchor>
              </controlPr>
            </control>
          </mc:Choice>
        </mc:AlternateContent>
        <mc:AlternateContent xmlns:mc="http://schemas.openxmlformats.org/markup-compatibility/2006">
          <mc:Choice Requires="x14">
            <control shapeId="10242" r:id="rId5" name="MovingTo">
              <controlPr defaultSize="0" autoLine="0" autoPict="0">
                <anchor moveWithCells="1">
                  <from>
                    <xdr:col>1</xdr:col>
                    <xdr:colOff>25400</xdr:colOff>
                    <xdr:row>3</xdr:row>
                    <xdr:rowOff>0</xdr:rowOff>
                  </from>
                  <to>
                    <xdr:col>3</xdr:col>
                    <xdr:colOff>0</xdr:colOff>
                    <xdr:row>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K256"/>
  <sheetViews>
    <sheetView tabSelected="1" workbookViewId="0">
      <selection activeCell="E16" sqref="E16"/>
    </sheetView>
  </sheetViews>
  <sheetFormatPr defaultRowHeight="12.5" x14ac:dyDescent="0.25"/>
  <cols>
    <col min="1" max="1" width="13.1796875" bestFit="1" customWidth="1"/>
    <col min="2" max="2" width="17.453125" bestFit="1" customWidth="1"/>
    <col min="3" max="3" width="64" customWidth="1"/>
    <col min="4" max="4" width="35.08984375" customWidth="1"/>
    <col min="5" max="5" width="12.08984375" bestFit="1" customWidth="1"/>
    <col min="6" max="6" width="10" bestFit="1" customWidth="1"/>
    <col min="7" max="7" width="9.54296875" bestFit="1" customWidth="1"/>
    <col min="8" max="8" width="9.90625" bestFit="1" customWidth="1"/>
    <col min="9" max="9" width="11.90625" bestFit="1" customWidth="1"/>
    <col min="10" max="10" width="14" bestFit="1" customWidth="1"/>
    <col min="11" max="11" width="14.90625" bestFit="1" customWidth="1"/>
  </cols>
  <sheetData>
    <row r="1" spans="1:11" ht="13" x14ac:dyDescent="0.3">
      <c r="A1" s="6"/>
      <c r="B1" s="7"/>
      <c r="C1" s="7" t="s">
        <v>168</v>
      </c>
      <c r="D1" s="7" t="s">
        <v>873</v>
      </c>
      <c r="E1" s="7"/>
      <c r="F1" s="7"/>
      <c r="G1" s="7"/>
      <c r="H1" s="7"/>
      <c r="I1" s="7"/>
      <c r="J1" s="7"/>
      <c r="K1" s="7"/>
    </row>
    <row r="2" spans="1:11" ht="13" x14ac:dyDescent="0.3">
      <c r="A2" s="7"/>
      <c r="B2" s="7"/>
      <c r="C2" s="7"/>
      <c r="D2" s="6"/>
      <c r="E2" s="33">
        <v>1</v>
      </c>
      <c r="F2" s="34">
        <v>0.15290000000000001</v>
      </c>
      <c r="G2" s="34">
        <v>0.28360000000000002</v>
      </c>
      <c r="H2" s="34">
        <v>8.3799999999999999E-2</v>
      </c>
      <c r="I2" s="34">
        <v>8.7999999999999995E-2</v>
      </c>
      <c r="J2" s="34">
        <v>4.7E-2</v>
      </c>
      <c r="K2" s="34">
        <v>0.34470000000000001</v>
      </c>
    </row>
    <row r="3" spans="1:11" ht="13" x14ac:dyDescent="0.3">
      <c r="A3" s="7"/>
      <c r="B3" s="7"/>
      <c r="C3" s="7"/>
      <c r="D3" s="6"/>
      <c r="E3" s="8" t="s">
        <v>169</v>
      </c>
      <c r="F3" s="8" t="s">
        <v>170</v>
      </c>
      <c r="G3" s="8"/>
      <c r="H3" s="8"/>
      <c r="I3" s="8" t="s">
        <v>171</v>
      </c>
      <c r="J3" s="8"/>
      <c r="K3" s="8" t="s">
        <v>172</v>
      </c>
    </row>
    <row r="4" spans="1:11" ht="13" x14ac:dyDescent="0.3">
      <c r="A4" s="9" t="s">
        <v>173</v>
      </c>
      <c r="B4" s="7" t="s">
        <v>174</v>
      </c>
      <c r="C4" s="7" t="s">
        <v>175</v>
      </c>
      <c r="D4" s="7" t="s">
        <v>176</v>
      </c>
      <c r="E4" s="10" t="s">
        <v>177</v>
      </c>
      <c r="F4" s="10" t="s">
        <v>178</v>
      </c>
      <c r="G4" s="10" t="s">
        <v>179</v>
      </c>
      <c r="H4" s="10" t="s">
        <v>180</v>
      </c>
      <c r="I4" s="10" t="s">
        <v>181</v>
      </c>
      <c r="J4" s="10" t="s">
        <v>182</v>
      </c>
      <c r="K4" s="10" t="s">
        <v>183</v>
      </c>
    </row>
    <row r="5" spans="1:11" ht="13" x14ac:dyDescent="0.25">
      <c r="A5" s="11"/>
    </row>
    <row r="6" spans="1:11" x14ac:dyDescent="0.25">
      <c r="A6" s="13">
        <v>111500100</v>
      </c>
      <c r="B6" t="s">
        <v>184</v>
      </c>
      <c r="C6" t="s">
        <v>185</v>
      </c>
      <c r="D6" t="s">
        <v>186</v>
      </c>
      <c r="E6" s="15">
        <v>83.7</v>
      </c>
      <c r="F6" s="15">
        <v>96.9</v>
      </c>
      <c r="G6" s="15">
        <v>58.5</v>
      </c>
      <c r="H6" s="15">
        <v>107.7</v>
      </c>
      <c r="I6" s="15">
        <v>91</v>
      </c>
      <c r="J6" s="15">
        <v>81.099999999999994</v>
      </c>
      <c r="K6" s="15">
        <v>91.3</v>
      </c>
    </row>
    <row r="7" spans="1:11" x14ac:dyDescent="0.25">
      <c r="A7" s="13">
        <v>113820200</v>
      </c>
      <c r="B7" t="s">
        <v>184</v>
      </c>
      <c r="C7" t="s">
        <v>189</v>
      </c>
      <c r="D7" t="s">
        <v>190</v>
      </c>
      <c r="E7" s="15">
        <v>90.9</v>
      </c>
      <c r="F7" s="15">
        <v>100</v>
      </c>
      <c r="G7" s="15">
        <v>76.400000000000006</v>
      </c>
      <c r="H7" s="15">
        <v>107.1</v>
      </c>
      <c r="I7" s="15">
        <v>91.5</v>
      </c>
      <c r="J7" s="15">
        <v>92.4</v>
      </c>
      <c r="K7" s="15">
        <v>94.6</v>
      </c>
    </row>
    <row r="8" spans="1:11" x14ac:dyDescent="0.25">
      <c r="A8" s="13">
        <v>119460235</v>
      </c>
      <c r="B8" t="s">
        <v>184</v>
      </c>
      <c r="C8" t="s">
        <v>191</v>
      </c>
      <c r="D8" t="s">
        <v>192</v>
      </c>
      <c r="E8" s="15">
        <v>83.6</v>
      </c>
      <c r="F8" s="15">
        <v>96.6</v>
      </c>
      <c r="G8" s="15">
        <v>64.400000000000006</v>
      </c>
      <c r="H8" s="15">
        <v>91.5</v>
      </c>
      <c r="I8" s="15">
        <v>90.8</v>
      </c>
      <c r="J8" s="15">
        <v>77.400000000000006</v>
      </c>
      <c r="K8" s="15">
        <v>90.7</v>
      </c>
    </row>
    <row r="9" spans="1:11" x14ac:dyDescent="0.25">
      <c r="A9" s="13">
        <v>120020250</v>
      </c>
      <c r="B9" t="s">
        <v>184</v>
      </c>
      <c r="C9" t="s">
        <v>193</v>
      </c>
      <c r="D9" t="s">
        <v>194</v>
      </c>
      <c r="E9" s="15">
        <v>85.7</v>
      </c>
      <c r="F9" s="15">
        <v>96.8</v>
      </c>
      <c r="G9" s="15">
        <v>64.3</v>
      </c>
      <c r="H9" s="15">
        <v>78.599999999999994</v>
      </c>
      <c r="I9" s="15">
        <v>89.7</v>
      </c>
      <c r="J9" s="15">
        <v>97.7</v>
      </c>
      <c r="K9" s="15">
        <v>97.5</v>
      </c>
    </row>
    <row r="10" spans="1:11" x14ac:dyDescent="0.25">
      <c r="A10" s="13">
        <v>122520300</v>
      </c>
      <c r="B10" t="s">
        <v>184</v>
      </c>
      <c r="C10" t="s">
        <v>195</v>
      </c>
      <c r="D10" t="s">
        <v>196</v>
      </c>
      <c r="E10" s="15">
        <v>84.1</v>
      </c>
      <c r="F10" s="15">
        <v>94</v>
      </c>
      <c r="G10" s="15">
        <v>65.400000000000006</v>
      </c>
      <c r="H10" s="15">
        <v>92</v>
      </c>
      <c r="I10" s="15">
        <v>90.5</v>
      </c>
      <c r="J10" s="15">
        <v>78</v>
      </c>
      <c r="K10" s="15">
        <v>92.4</v>
      </c>
    </row>
    <row r="11" spans="1:11" x14ac:dyDescent="0.25">
      <c r="A11" s="13">
        <v>126620500</v>
      </c>
      <c r="B11" t="s">
        <v>184</v>
      </c>
      <c r="C11" t="s">
        <v>197</v>
      </c>
      <c r="D11" t="s">
        <v>198</v>
      </c>
      <c r="E11" s="15">
        <v>90.7</v>
      </c>
      <c r="F11" s="15">
        <v>100.8</v>
      </c>
      <c r="G11" s="15">
        <v>71.099999999999994</v>
      </c>
      <c r="H11" s="15">
        <v>91.5</v>
      </c>
      <c r="I11" s="15">
        <v>99.3</v>
      </c>
      <c r="J11" s="15">
        <v>87.9</v>
      </c>
      <c r="K11" s="15">
        <v>100.3</v>
      </c>
    </row>
    <row r="12" spans="1:11" x14ac:dyDescent="0.25">
      <c r="A12" s="13">
        <v>133660600</v>
      </c>
      <c r="B12" t="s">
        <v>184</v>
      </c>
      <c r="C12" t="s">
        <v>199</v>
      </c>
      <c r="D12" t="s">
        <v>200</v>
      </c>
      <c r="E12" s="15">
        <v>91.2</v>
      </c>
      <c r="F12" s="15">
        <v>97</v>
      </c>
      <c r="G12" s="15">
        <v>71</v>
      </c>
      <c r="H12" s="15">
        <v>107.4</v>
      </c>
      <c r="I12" s="15">
        <v>89.8</v>
      </c>
      <c r="J12" s="15">
        <v>130.6</v>
      </c>
      <c r="K12" s="15">
        <v>96.3</v>
      </c>
    </row>
    <row r="13" spans="1:11" x14ac:dyDescent="0.25">
      <c r="A13" s="13">
        <v>133860700</v>
      </c>
      <c r="B13" t="s">
        <v>184</v>
      </c>
      <c r="C13" t="s">
        <v>201</v>
      </c>
      <c r="D13" t="s">
        <v>202</v>
      </c>
      <c r="E13" s="15">
        <v>90.9</v>
      </c>
      <c r="F13" s="15">
        <v>99</v>
      </c>
      <c r="G13" s="15">
        <v>81.7</v>
      </c>
      <c r="H13" s="15">
        <v>114.9</v>
      </c>
      <c r="I13" s="15">
        <v>92.2</v>
      </c>
      <c r="J13" s="15">
        <v>80.2</v>
      </c>
      <c r="K13" s="15">
        <v>90.2</v>
      </c>
    </row>
    <row r="14" spans="1:11" x14ac:dyDescent="0.25">
      <c r="A14" s="13">
        <v>211260100</v>
      </c>
      <c r="B14" t="s">
        <v>203</v>
      </c>
      <c r="C14" t="s">
        <v>204</v>
      </c>
      <c r="D14" t="s">
        <v>205</v>
      </c>
      <c r="E14" s="15">
        <v>124.8</v>
      </c>
      <c r="F14" s="15">
        <v>126.7</v>
      </c>
      <c r="G14" s="15">
        <v>133.30000000000001</v>
      </c>
      <c r="H14" s="15">
        <v>115.9</v>
      </c>
      <c r="I14" s="15">
        <v>114.7</v>
      </c>
      <c r="J14" s="15">
        <v>143.30000000000001</v>
      </c>
      <c r="K14" s="15">
        <v>119.1</v>
      </c>
    </row>
    <row r="15" spans="1:11" x14ac:dyDescent="0.25">
      <c r="A15" s="13">
        <v>227940400</v>
      </c>
      <c r="B15" t="s">
        <v>203</v>
      </c>
      <c r="C15" t="s">
        <v>208</v>
      </c>
      <c r="D15" t="s">
        <v>209</v>
      </c>
      <c r="E15" s="15">
        <v>129.80000000000001</v>
      </c>
      <c r="F15" s="15">
        <v>133.9</v>
      </c>
      <c r="G15" s="15">
        <v>129</v>
      </c>
      <c r="H15" s="15">
        <v>148.30000000000001</v>
      </c>
      <c r="I15" s="15">
        <v>115.9</v>
      </c>
      <c r="J15" s="15">
        <v>140.80000000000001</v>
      </c>
      <c r="K15" s="15">
        <v>126.2</v>
      </c>
    </row>
    <row r="16" spans="1:11" x14ac:dyDescent="0.25">
      <c r="A16" s="13">
        <v>429420150</v>
      </c>
      <c r="B16" t="s">
        <v>210</v>
      </c>
      <c r="C16" t="s">
        <v>213</v>
      </c>
      <c r="D16" t="s">
        <v>214</v>
      </c>
      <c r="E16" s="15">
        <v>94</v>
      </c>
      <c r="F16" s="15">
        <v>100.2</v>
      </c>
      <c r="G16" s="15">
        <v>91.1</v>
      </c>
      <c r="H16" s="15">
        <v>81.400000000000006</v>
      </c>
      <c r="I16" s="15">
        <v>102.7</v>
      </c>
      <c r="J16" s="15">
        <v>89.5</v>
      </c>
      <c r="K16" s="15">
        <v>95</v>
      </c>
    </row>
    <row r="17" spans="1:11" x14ac:dyDescent="0.25">
      <c r="A17" s="13">
        <v>422380300</v>
      </c>
      <c r="B17" t="s">
        <v>210</v>
      </c>
      <c r="C17" t="s">
        <v>211</v>
      </c>
      <c r="D17" t="s">
        <v>212</v>
      </c>
      <c r="E17" s="15">
        <v>119.6</v>
      </c>
      <c r="F17" s="15">
        <v>103.7</v>
      </c>
      <c r="G17" s="15">
        <v>151.6</v>
      </c>
      <c r="H17" s="15">
        <v>91.9</v>
      </c>
      <c r="I17" s="15">
        <v>104.9</v>
      </c>
      <c r="J17" s="15">
        <v>95.9</v>
      </c>
      <c r="K17" s="15">
        <v>113.9</v>
      </c>
    </row>
    <row r="18" spans="1:11" x14ac:dyDescent="0.25">
      <c r="A18" s="13">
        <v>429420400</v>
      </c>
      <c r="B18" t="s">
        <v>210</v>
      </c>
      <c r="C18" t="s">
        <v>213</v>
      </c>
      <c r="D18" t="s">
        <v>215</v>
      </c>
      <c r="E18" s="15">
        <v>126.3</v>
      </c>
      <c r="F18" s="15">
        <v>100.5</v>
      </c>
      <c r="G18" s="15">
        <v>185.7</v>
      </c>
      <c r="H18" s="15">
        <v>118.5</v>
      </c>
      <c r="I18" s="15">
        <v>96</v>
      </c>
      <c r="J18" s="15">
        <v>85.4</v>
      </c>
      <c r="K18" s="15">
        <v>104.2</v>
      </c>
    </row>
    <row r="19" spans="1:11" x14ac:dyDescent="0.25">
      <c r="A19" s="13">
        <v>438060600</v>
      </c>
      <c r="B19" t="s">
        <v>210</v>
      </c>
      <c r="C19" t="s">
        <v>216</v>
      </c>
      <c r="D19" t="s">
        <v>217</v>
      </c>
      <c r="E19" s="15">
        <v>106.8</v>
      </c>
      <c r="F19" s="15">
        <v>103.4</v>
      </c>
      <c r="G19" s="15">
        <v>114.4</v>
      </c>
      <c r="H19" s="15">
        <v>109.4</v>
      </c>
      <c r="I19" s="15">
        <v>104.1</v>
      </c>
      <c r="J19" s="15">
        <v>104.9</v>
      </c>
      <c r="K19" s="15">
        <v>102.4</v>
      </c>
    </row>
    <row r="20" spans="1:11" x14ac:dyDescent="0.25">
      <c r="A20" s="13">
        <v>439150650</v>
      </c>
      <c r="B20" t="s">
        <v>210</v>
      </c>
      <c r="C20" t="s">
        <v>219</v>
      </c>
      <c r="D20" t="s">
        <v>220</v>
      </c>
      <c r="E20" s="15">
        <v>124.7</v>
      </c>
      <c r="F20" s="15">
        <v>103.3</v>
      </c>
      <c r="G20" s="15">
        <v>175.1</v>
      </c>
      <c r="H20" s="15">
        <v>92.2</v>
      </c>
      <c r="I20" s="15">
        <v>108.9</v>
      </c>
      <c r="J20" s="15">
        <v>87.8</v>
      </c>
      <c r="K20" s="15">
        <v>109.6</v>
      </c>
    </row>
    <row r="21" spans="1:11" x14ac:dyDescent="0.25">
      <c r="A21" s="13">
        <v>438060750</v>
      </c>
      <c r="B21" t="s">
        <v>210</v>
      </c>
      <c r="C21" t="s">
        <v>216</v>
      </c>
      <c r="D21" t="s">
        <v>218</v>
      </c>
      <c r="E21" s="15">
        <v>103.4</v>
      </c>
      <c r="F21" s="15">
        <v>103.8</v>
      </c>
      <c r="G21" s="15">
        <v>90.8</v>
      </c>
      <c r="H21" s="15">
        <v>144.80000000000001</v>
      </c>
      <c r="I21" s="15">
        <v>110.2</v>
      </c>
      <c r="J21" s="15">
        <v>81.3</v>
      </c>
      <c r="K21" s="15">
        <v>104.9</v>
      </c>
    </row>
    <row r="22" spans="1:11" x14ac:dyDescent="0.25">
      <c r="A22" s="13">
        <v>530780125</v>
      </c>
      <c r="B22" t="s">
        <v>221</v>
      </c>
      <c r="C22" t="s">
        <v>226</v>
      </c>
      <c r="D22" t="s">
        <v>227</v>
      </c>
      <c r="E22" s="15">
        <v>85.5</v>
      </c>
      <c r="F22" s="15">
        <v>95.3</v>
      </c>
      <c r="G22" s="15">
        <v>79.8</v>
      </c>
      <c r="H22" s="15">
        <v>83.9</v>
      </c>
      <c r="I22" s="15">
        <v>87.2</v>
      </c>
      <c r="J22" s="15">
        <v>78.8</v>
      </c>
      <c r="K22" s="15">
        <v>86.6</v>
      </c>
    </row>
    <row r="23" spans="1:11" x14ac:dyDescent="0.25">
      <c r="A23" s="13">
        <v>522220300</v>
      </c>
      <c r="B23" t="s">
        <v>221</v>
      </c>
      <c r="C23" t="s">
        <v>222</v>
      </c>
      <c r="D23" t="s">
        <v>223</v>
      </c>
      <c r="E23" s="15">
        <v>97.3</v>
      </c>
      <c r="F23" s="15">
        <v>94.1</v>
      </c>
      <c r="G23" s="15">
        <v>92.1</v>
      </c>
      <c r="H23" s="15">
        <v>102.3</v>
      </c>
      <c r="I23" s="15">
        <v>96.7</v>
      </c>
      <c r="J23" s="15">
        <v>92</v>
      </c>
      <c r="K23" s="15">
        <v>102.8</v>
      </c>
    </row>
    <row r="24" spans="1:11" x14ac:dyDescent="0.25">
      <c r="A24" s="13">
        <v>527860600</v>
      </c>
      <c r="B24" t="s">
        <v>221</v>
      </c>
      <c r="C24" t="s">
        <v>224</v>
      </c>
      <c r="D24" t="s">
        <v>225</v>
      </c>
      <c r="E24" s="15">
        <v>84.7</v>
      </c>
      <c r="F24" s="15">
        <v>93.6</v>
      </c>
      <c r="G24" s="15">
        <v>64.900000000000006</v>
      </c>
      <c r="H24" s="15">
        <v>97</v>
      </c>
      <c r="I24" s="15">
        <v>91.9</v>
      </c>
      <c r="J24" s="15">
        <v>84.3</v>
      </c>
      <c r="K24" s="15">
        <v>92.2</v>
      </c>
    </row>
    <row r="25" spans="1:11" x14ac:dyDescent="0.25">
      <c r="A25" s="13">
        <v>530780700</v>
      </c>
      <c r="B25" t="s">
        <v>221</v>
      </c>
      <c r="C25" t="s">
        <v>226</v>
      </c>
      <c r="D25" t="s">
        <v>813</v>
      </c>
      <c r="E25" s="15">
        <v>94.5</v>
      </c>
      <c r="F25" s="15">
        <v>97.3</v>
      </c>
      <c r="G25" s="15">
        <v>80.099999999999994</v>
      </c>
      <c r="H25" s="15">
        <v>85.4</v>
      </c>
      <c r="I25" s="15">
        <v>93.7</v>
      </c>
      <c r="J25" s="15">
        <v>86.6</v>
      </c>
      <c r="K25" s="15">
        <v>108.6</v>
      </c>
    </row>
    <row r="26" spans="1:11" x14ac:dyDescent="0.25">
      <c r="A26" s="13">
        <v>612540100</v>
      </c>
      <c r="B26" t="s">
        <v>228</v>
      </c>
      <c r="C26" t="s">
        <v>768</v>
      </c>
      <c r="D26" t="s">
        <v>769</v>
      </c>
      <c r="E26" s="15">
        <v>111.2</v>
      </c>
      <c r="F26" s="15">
        <v>104.3</v>
      </c>
      <c r="G26" s="15">
        <v>99.6</v>
      </c>
      <c r="H26" s="15">
        <v>171.8</v>
      </c>
      <c r="I26" s="15">
        <v>134.9</v>
      </c>
      <c r="J26" s="15">
        <v>89</v>
      </c>
      <c r="K26" s="15">
        <v>106</v>
      </c>
    </row>
    <row r="27" spans="1:11" x14ac:dyDescent="0.25">
      <c r="A27" s="13">
        <v>631084500</v>
      </c>
      <c r="B27" t="s">
        <v>228</v>
      </c>
      <c r="C27" t="s">
        <v>231</v>
      </c>
      <c r="D27" t="s">
        <v>232</v>
      </c>
      <c r="E27" s="15">
        <v>150.19999999999999</v>
      </c>
      <c r="F27" s="15">
        <v>109</v>
      </c>
      <c r="G27" s="15">
        <v>231.9</v>
      </c>
      <c r="H27" s="15">
        <v>107.6</v>
      </c>
      <c r="I27" s="15">
        <v>138.80000000000001</v>
      </c>
      <c r="J27" s="15">
        <v>97.8</v>
      </c>
      <c r="K27" s="15">
        <v>121.6</v>
      </c>
    </row>
    <row r="28" spans="1:11" x14ac:dyDescent="0.25">
      <c r="A28" s="13">
        <v>636084600</v>
      </c>
      <c r="B28" t="s">
        <v>228</v>
      </c>
      <c r="C28" t="s">
        <v>802</v>
      </c>
      <c r="D28" t="s">
        <v>233</v>
      </c>
      <c r="E28" s="15">
        <v>131.30000000000001</v>
      </c>
      <c r="F28" s="15">
        <v>111.8</v>
      </c>
      <c r="G28" s="15">
        <v>156.80000000000001</v>
      </c>
      <c r="H28" s="15">
        <v>150.19999999999999</v>
      </c>
      <c r="I28" s="15">
        <v>137.69999999999999</v>
      </c>
      <c r="J28" s="15">
        <v>119.6</v>
      </c>
      <c r="K28" s="15">
        <v>114.2</v>
      </c>
    </row>
    <row r="29" spans="1:11" x14ac:dyDescent="0.25">
      <c r="A29" s="13">
        <v>611244620</v>
      </c>
      <c r="B29" t="s">
        <v>228</v>
      </c>
      <c r="C29" t="s">
        <v>229</v>
      </c>
      <c r="D29" t="s">
        <v>230</v>
      </c>
      <c r="E29" s="15">
        <v>160.1</v>
      </c>
      <c r="F29" s="15">
        <v>108.8</v>
      </c>
      <c r="G29" s="15">
        <v>269.3</v>
      </c>
      <c r="H29" s="15">
        <v>120</v>
      </c>
      <c r="I29" s="15">
        <v>140</v>
      </c>
      <c r="J29" s="15">
        <v>97.6</v>
      </c>
      <c r="K29" s="15">
        <v>116.4</v>
      </c>
    </row>
    <row r="30" spans="1:11" x14ac:dyDescent="0.25">
      <c r="A30" s="13">
        <v>639820100</v>
      </c>
      <c r="B30" t="s">
        <v>228</v>
      </c>
      <c r="C30" t="s">
        <v>843</v>
      </c>
      <c r="D30" t="s">
        <v>844</v>
      </c>
      <c r="E30" s="15">
        <v>111</v>
      </c>
      <c r="F30" s="15">
        <v>104.1</v>
      </c>
      <c r="G30" s="15">
        <v>99.3</v>
      </c>
      <c r="H30" s="15">
        <v>102.7</v>
      </c>
      <c r="I30" s="15">
        <v>141.30000000000001</v>
      </c>
      <c r="J30" s="15">
        <v>102.2</v>
      </c>
      <c r="K30" s="15">
        <v>119.1</v>
      </c>
    </row>
    <row r="31" spans="1:11" x14ac:dyDescent="0.25">
      <c r="A31" s="13">
        <v>640900720</v>
      </c>
      <c r="B31" t="s">
        <v>228</v>
      </c>
      <c r="C31" t="s">
        <v>787</v>
      </c>
      <c r="D31" t="s">
        <v>234</v>
      </c>
      <c r="E31" s="15">
        <v>122.8</v>
      </c>
      <c r="F31" s="15">
        <v>104</v>
      </c>
      <c r="G31" s="15">
        <v>134.80000000000001</v>
      </c>
      <c r="H31" s="15">
        <v>166.4</v>
      </c>
      <c r="I31" s="15">
        <v>136</v>
      </c>
      <c r="J31" s="15">
        <v>112.2</v>
      </c>
      <c r="K31" s="15">
        <v>108.8</v>
      </c>
    </row>
    <row r="32" spans="1:11" x14ac:dyDescent="0.25">
      <c r="A32" s="13">
        <v>641740760</v>
      </c>
      <c r="B32" t="s">
        <v>228</v>
      </c>
      <c r="C32" t="s">
        <v>235</v>
      </c>
      <c r="D32" t="s">
        <v>236</v>
      </c>
      <c r="E32" s="15">
        <v>146.30000000000001</v>
      </c>
      <c r="F32" s="15">
        <v>111.7</v>
      </c>
      <c r="G32" s="15">
        <v>210.3</v>
      </c>
      <c r="H32" s="15">
        <v>148.80000000000001</v>
      </c>
      <c r="I32" s="15">
        <v>143.1</v>
      </c>
      <c r="J32" s="15">
        <v>99.3</v>
      </c>
      <c r="K32" s="15">
        <v>115.7</v>
      </c>
    </row>
    <row r="33" spans="1:11" x14ac:dyDescent="0.25">
      <c r="A33" s="13">
        <v>641884800</v>
      </c>
      <c r="B33" t="s">
        <v>228</v>
      </c>
      <c r="C33" t="s">
        <v>803</v>
      </c>
      <c r="D33" t="s">
        <v>237</v>
      </c>
      <c r="E33" s="15">
        <v>160.30000000000001</v>
      </c>
      <c r="F33" s="15">
        <v>114.9</v>
      </c>
      <c r="G33" s="15">
        <v>251.4</v>
      </c>
      <c r="H33" s="15">
        <v>152.69999999999999</v>
      </c>
      <c r="I33" s="15">
        <v>140.9</v>
      </c>
      <c r="J33" s="15">
        <v>125.1</v>
      </c>
      <c r="K33" s="15">
        <v>117.2</v>
      </c>
    </row>
    <row r="34" spans="1:11" x14ac:dyDescent="0.25">
      <c r="A34" s="13">
        <v>641940840</v>
      </c>
      <c r="B34" t="s">
        <v>228</v>
      </c>
      <c r="C34" t="s">
        <v>835</v>
      </c>
      <c r="D34" t="s">
        <v>836</v>
      </c>
      <c r="E34" s="15">
        <v>181.2</v>
      </c>
      <c r="F34" s="15">
        <v>110.4</v>
      </c>
      <c r="G34" s="15">
        <v>326.60000000000002</v>
      </c>
      <c r="H34" s="15">
        <v>146</v>
      </c>
      <c r="I34" s="15">
        <v>135.69999999999999</v>
      </c>
      <c r="J34" s="15">
        <v>106.2</v>
      </c>
      <c r="K34" s="15">
        <v>123.3</v>
      </c>
    </row>
    <row r="35" spans="1:11" x14ac:dyDescent="0.25">
      <c r="A35" s="13">
        <v>817820200</v>
      </c>
      <c r="B35" t="s">
        <v>238</v>
      </c>
      <c r="C35" t="s">
        <v>239</v>
      </c>
      <c r="D35" t="s">
        <v>240</v>
      </c>
      <c r="E35" s="15">
        <v>102.6</v>
      </c>
      <c r="F35" s="15">
        <v>104.5</v>
      </c>
      <c r="G35" s="15">
        <v>108.8</v>
      </c>
      <c r="H35" s="15">
        <v>78.400000000000006</v>
      </c>
      <c r="I35" s="15">
        <v>98.4</v>
      </c>
      <c r="J35" s="15">
        <v>98.3</v>
      </c>
      <c r="K35" s="15">
        <v>104.3</v>
      </c>
    </row>
    <row r="36" spans="1:11" x14ac:dyDescent="0.25">
      <c r="A36" s="13">
        <v>819740300</v>
      </c>
      <c r="B36" t="s">
        <v>238</v>
      </c>
      <c r="C36" t="s">
        <v>241</v>
      </c>
      <c r="D36" t="s">
        <v>242</v>
      </c>
      <c r="E36" s="15">
        <v>110.4</v>
      </c>
      <c r="F36" s="15">
        <v>103.4</v>
      </c>
      <c r="G36" s="15">
        <v>124.2</v>
      </c>
      <c r="H36" s="15">
        <v>88.1</v>
      </c>
      <c r="I36" s="15">
        <v>99.3</v>
      </c>
      <c r="J36" s="15">
        <v>120.6</v>
      </c>
      <c r="K36" s="15">
        <v>109.1</v>
      </c>
    </row>
    <row r="37" spans="1:11" x14ac:dyDescent="0.25">
      <c r="A37" s="13">
        <v>824300500</v>
      </c>
      <c r="B37" t="s">
        <v>238</v>
      </c>
      <c r="C37" t="s">
        <v>243</v>
      </c>
      <c r="D37" t="s">
        <v>244</v>
      </c>
      <c r="E37" s="15">
        <v>109.2</v>
      </c>
      <c r="F37" s="15">
        <v>102.3</v>
      </c>
      <c r="G37" s="15">
        <v>128.9</v>
      </c>
      <c r="H37" s="15">
        <v>91.8</v>
      </c>
      <c r="I37" s="15">
        <v>100.5</v>
      </c>
      <c r="J37" s="15">
        <v>111.2</v>
      </c>
      <c r="K37" s="15">
        <v>102.3</v>
      </c>
    </row>
    <row r="38" spans="1:11" x14ac:dyDescent="0.25">
      <c r="A38" s="13">
        <v>839380800</v>
      </c>
      <c r="B38" t="s">
        <v>238</v>
      </c>
      <c r="C38" t="s">
        <v>245</v>
      </c>
      <c r="D38" t="s">
        <v>246</v>
      </c>
      <c r="E38" s="15">
        <v>93.7</v>
      </c>
      <c r="F38" s="15">
        <v>100.1</v>
      </c>
      <c r="G38" s="15">
        <v>83.8</v>
      </c>
      <c r="H38" s="15">
        <v>94.8</v>
      </c>
      <c r="I38" s="15">
        <v>94.3</v>
      </c>
      <c r="J38" s="15">
        <v>106.2</v>
      </c>
      <c r="K38" s="15">
        <v>96.9</v>
      </c>
    </row>
    <row r="39" spans="1:11" x14ac:dyDescent="0.25">
      <c r="A39" s="13">
        <v>925540400</v>
      </c>
      <c r="B39" t="s">
        <v>247</v>
      </c>
      <c r="C39" t="s">
        <v>250</v>
      </c>
      <c r="D39" t="s">
        <v>251</v>
      </c>
      <c r="E39" s="15">
        <v>102.6</v>
      </c>
      <c r="F39" s="15">
        <v>101.1</v>
      </c>
      <c r="G39" s="15">
        <v>87.4</v>
      </c>
      <c r="H39" s="15">
        <v>133.9</v>
      </c>
      <c r="I39" s="15">
        <v>101.9</v>
      </c>
      <c r="J39" s="15">
        <v>103</v>
      </c>
      <c r="K39" s="15">
        <v>108.4</v>
      </c>
    </row>
    <row r="40" spans="1:11" x14ac:dyDescent="0.25">
      <c r="A40" s="13">
        <v>935300620</v>
      </c>
      <c r="B40" t="s">
        <v>247</v>
      </c>
      <c r="C40" t="s">
        <v>252</v>
      </c>
      <c r="D40" t="s">
        <v>253</v>
      </c>
      <c r="E40" s="15">
        <v>107.5</v>
      </c>
      <c r="F40" s="15">
        <v>100.5</v>
      </c>
      <c r="G40" s="15">
        <v>102.5</v>
      </c>
      <c r="H40" s="15">
        <v>141</v>
      </c>
      <c r="I40" s="15">
        <v>102.3</v>
      </c>
      <c r="J40" s="15">
        <v>115.3</v>
      </c>
      <c r="K40" s="15">
        <v>106.9</v>
      </c>
    </row>
    <row r="41" spans="1:11" x14ac:dyDescent="0.25">
      <c r="A41" s="13">
        <v>914860800</v>
      </c>
      <c r="B41" t="s">
        <v>247</v>
      </c>
      <c r="C41" t="s">
        <v>248</v>
      </c>
      <c r="D41" t="s">
        <v>249</v>
      </c>
      <c r="E41" s="15">
        <v>130.30000000000001</v>
      </c>
      <c r="F41" s="15">
        <v>102.8</v>
      </c>
      <c r="G41" s="15">
        <v>171.9</v>
      </c>
      <c r="H41" s="15">
        <v>138</v>
      </c>
      <c r="I41" s="15">
        <v>105</v>
      </c>
      <c r="J41" s="15">
        <v>119.6</v>
      </c>
      <c r="K41" s="15">
        <v>114.4</v>
      </c>
    </row>
    <row r="42" spans="1:11" x14ac:dyDescent="0.25">
      <c r="A42" s="13">
        <v>1020100550</v>
      </c>
      <c r="B42" t="s">
        <v>254</v>
      </c>
      <c r="C42" t="s">
        <v>255</v>
      </c>
      <c r="D42" t="s">
        <v>866</v>
      </c>
      <c r="E42" s="15">
        <v>99.8</v>
      </c>
      <c r="F42" s="15">
        <v>98.5</v>
      </c>
      <c r="G42" s="15">
        <v>88.5</v>
      </c>
      <c r="H42" s="15">
        <v>100.5</v>
      </c>
      <c r="I42" s="15">
        <v>101.2</v>
      </c>
      <c r="J42" s="15">
        <v>108.4</v>
      </c>
      <c r="K42" s="15">
        <v>107.9</v>
      </c>
    </row>
    <row r="43" spans="1:11" x14ac:dyDescent="0.25">
      <c r="A43" s="13">
        <v>1048864750</v>
      </c>
      <c r="B43" t="s">
        <v>254</v>
      </c>
      <c r="C43" t="s">
        <v>257</v>
      </c>
      <c r="D43" t="s">
        <v>867</v>
      </c>
      <c r="E43" s="15">
        <v>107</v>
      </c>
      <c r="F43" s="15">
        <v>103.4</v>
      </c>
      <c r="G43" s="15">
        <v>106.9</v>
      </c>
      <c r="H43" s="15">
        <v>101</v>
      </c>
      <c r="I43" s="15">
        <v>95</v>
      </c>
      <c r="J43" s="15">
        <v>95.9</v>
      </c>
      <c r="K43" s="15">
        <v>114.7</v>
      </c>
    </row>
    <row r="44" spans="1:11" x14ac:dyDescent="0.25">
      <c r="A44" s="13">
        <v>1041540600</v>
      </c>
      <c r="B44" t="s">
        <v>254</v>
      </c>
      <c r="C44" t="s">
        <v>770</v>
      </c>
      <c r="D44" t="s">
        <v>771</v>
      </c>
      <c r="E44" s="15">
        <v>103.7</v>
      </c>
      <c r="F44" s="15">
        <v>98.4</v>
      </c>
      <c r="G44" s="15">
        <v>108.8</v>
      </c>
      <c r="H44" s="15">
        <v>96.6</v>
      </c>
      <c r="I44" s="15">
        <v>103.8</v>
      </c>
      <c r="J44" s="15">
        <v>115.9</v>
      </c>
      <c r="K44" s="15">
        <v>101.9</v>
      </c>
    </row>
    <row r="45" spans="1:11" x14ac:dyDescent="0.25">
      <c r="A45" s="13">
        <v>1147894750</v>
      </c>
      <c r="B45" t="s">
        <v>259</v>
      </c>
      <c r="C45" t="s">
        <v>260</v>
      </c>
      <c r="D45" t="s">
        <v>261</v>
      </c>
      <c r="E45" s="15">
        <v>135.19999999999999</v>
      </c>
      <c r="F45" s="15">
        <v>104.5</v>
      </c>
      <c r="G45" s="15">
        <v>200.8</v>
      </c>
      <c r="H45" s="15">
        <v>102.5</v>
      </c>
      <c r="I45" s="15">
        <v>108</v>
      </c>
      <c r="J45" s="15">
        <v>123.6</v>
      </c>
      <c r="K45" s="15">
        <v>111.3</v>
      </c>
    </row>
    <row r="46" spans="1:11" x14ac:dyDescent="0.25">
      <c r="A46" s="13">
        <v>1215980190</v>
      </c>
      <c r="B46" t="s">
        <v>262</v>
      </c>
      <c r="C46" t="s">
        <v>263</v>
      </c>
      <c r="D46" t="s">
        <v>264</v>
      </c>
      <c r="E46" s="15">
        <v>100.6</v>
      </c>
      <c r="F46" s="15">
        <v>103.4</v>
      </c>
      <c r="G46" s="15">
        <v>93</v>
      </c>
      <c r="H46" s="15">
        <v>104.1</v>
      </c>
      <c r="I46" s="15">
        <v>105.9</v>
      </c>
      <c r="J46" s="15">
        <v>108.4</v>
      </c>
      <c r="K46" s="15">
        <v>102.3</v>
      </c>
    </row>
    <row r="47" spans="1:11" x14ac:dyDescent="0.25">
      <c r="A47" s="13">
        <v>1219660210</v>
      </c>
      <c r="B47" t="s">
        <v>262</v>
      </c>
      <c r="C47" t="s">
        <v>265</v>
      </c>
      <c r="D47" t="s">
        <v>266</v>
      </c>
      <c r="E47" s="15">
        <v>99.3</v>
      </c>
      <c r="F47" s="15">
        <v>103.2</v>
      </c>
      <c r="G47" s="15">
        <v>94.4</v>
      </c>
      <c r="H47" s="15">
        <v>101</v>
      </c>
      <c r="I47" s="15">
        <v>106.8</v>
      </c>
      <c r="J47" s="15">
        <v>89.5</v>
      </c>
      <c r="K47" s="15">
        <v>100.7</v>
      </c>
    </row>
    <row r="48" spans="1:11" x14ac:dyDescent="0.25">
      <c r="A48" s="13">
        <v>1222744240</v>
      </c>
      <c r="B48" t="s">
        <v>262</v>
      </c>
      <c r="C48" t="s">
        <v>804</v>
      </c>
      <c r="D48" s="14" t="s">
        <v>267</v>
      </c>
      <c r="E48" s="15">
        <v>124.8</v>
      </c>
      <c r="F48" s="15">
        <v>109.3</v>
      </c>
      <c r="G48" s="15">
        <v>178</v>
      </c>
      <c r="H48" s="15">
        <v>105.6</v>
      </c>
      <c r="I48" s="15">
        <v>102</v>
      </c>
      <c r="J48" s="15">
        <v>74.900000000000006</v>
      </c>
      <c r="K48" s="15">
        <v>105.1</v>
      </c>
    </row>
    <row r="49" spans="1:11" x14ac:dyDescent="0.25">
      <c r="A49" s="13">
        <v>1227260440</v>
      </c>
      <c r="B49" t="s">
        <v>262</v>
      </c>
      <c r="C49" t="s">
        <v>268</v>
      </c>
      <c r="D49" t="s">
        <v>269</v>
      </c>
      <c r="E49" s="15">
        <v>89.3</v>
      </c>
      <c r="F49" s="15">
        <v>104.6</v>
      </c>
      <c r="G49" s="15">
        <v>77.599999999999994</v>
      </c>
      <c r="H49" s="15">
        <v>88.7</v>
      </c>
      <c r="I49" s="15">
        <v>87.6</v>
      </c>
      <c r="J49" s="15">
        <v>81.5</v>
      </c>
      <c r="K49" s="15">
        <v>93.8</v>
      </c>
    </row>
    <row r="50" spans="1:11" x14ac:dyDescent="0.25">
      <c r="A50" s="13">
        <v>1233124500</v>
      </c>
      <c r="B50" t="s">
        <v>262</v>
      </c>
      <c r="C50" t="s">
        <v>270</v>
      </c>
      <c r="D50" t="s">
        <v>271</v>
      </c>
      <c r="E50" s="15">
        <v>120.9</v>
      </c>
      <c r="F50" s="15">
        <v>110.3</v>
      </c>
      <c r="G50" s="15">
        <v>161</v>
      </c>
      <c r="H50" s="15">
        <v>105.6</v>
      </c>
      <c r="I50" s="15">
        <v>101</v>
      </c>
      <c r="J50" s="15">
        <v>73.900000000000006</v>
      </c>
      <c r="K50" s="15">
        <v>107.9</v>
      </c>
    </row>
    <row r="51" spans="1:11" x14ac:dyDescent="0.25">
      <c r="A51" s="13">
        <v>1236740600</v>
      </c>
      <c r="B51" t="s">
        <v>262</v>
      </c>
      <c r="C51" t="s">
        <v>274</v>
      </c>
      <c r="D51" t="s">
        <v>275</v>
      </c>
      <c r="E51" s="15">
        <v>92.5</v>
      </c>
      <c r="F51" s="15">
        <v>104.8</v>
      </c>
      <c r="G51" s="15">
        <v>79.599999999999994</v>
      </c>
      <c r="H51" s="15">
        <v>98.1</v>
      </c>
      <c r="I51" s="15">
        <v>99.6</v>
      </c>
      <c r="J51" s="15">
        <v>76.900000000000006</v>
      </c>
      <c r="K51" s="15">
        <v>96.6</v>
      </c>
    </row>
    <row r="52" spans="1:11" x14ac:dyDescent="0.25">
      <c r="A52" s="13">
        <v>1245220800</v>
      </c>
      <c r="B52" t="s">
        <v>262</v>
      </c>
      <c r="C52" t="s">
        <v>278</v>
      </c>
      <c r="D52" t="s">
        <v>279</v>
      </c>
      <c r="E52" s="15">
        <v>94.3</v>
      </c>
      <c r="F52" s="15">
        <v>99.7</v>
      </c>
      <c r="G52" s="15">
        <v>84.7</v>
      </c>
      <c r="H52" s="15">
        <v>83.6</v>
      </c>
      <c r="I52" s="15">
        <v>96.5</v>
      </c>
      <c r="J52" s="15">
        <v>111.8</v>
      </c>
      <c r="K52" s="15">
        <v>99.4</v>
      </c>
    </row>
    <row r="53" spans="1:11" x14ac:dyDescent="0.25">
      <c r="A53" s="13">
        <v>1245300840</v>
      </c>
      <c r="B53" t="s">
        <v>262</v>
      </c>
      <c r="C53" t="s">
        <v>280</v>
      </c>
      <c r="D53" t="s">
        <v>281</v>
      </c>
      <c r="E53" s="15">
        <v>96.7</v>
      </c>
      <c r="F53" s="15">
        <v>105.7</v>
      </c>
      <c r="G53" s="15">
        <v>88.3</v>
      </c>
      <c r="H53" s="15">
        <v>104</v>
      </c>
      <c r="I53" s="15">
        <v>103.5</v>
      </c>
      <c r="J53" s="15">
        <v>90.9</v>
      </c>
      <c r="K53" s="15">
        <v>96.8</v>
      </c>
    </row>
    <row r="54" spans="1:11" x14ac:dyDescent="0.25">
      <c r="A54" s="13">
        <v>1242680850</v>
      </c>
      <c r="B54" t="s">
        <v>262</v>
      </c>
      <c r="C54" t="s">
        <v>276</v>
      </c>
      <c r="D54" t="s">
        <v>277</v>
      </c>
      <c r="E54" s="15">
        <v>100</v>
      </c>
      <c r="F54" s="15">
        <v>104.7</v>
      </c>
      <c r="G54" s="15">
        <v>97.7</v>
      </c>
      <c r="H54" s="15">
        <v>103</v>
      </c>
      <c r="I54" s="15">
        <v>107.6</v>
      </c>
      <c r="J54" s="15">
        <v>104.8</v>
      </c>
      <c r="K54" s="15">
        <v>96.5</v>
      </c>
    </row>
    <row r="55" spans="1:11" x14ac:dyDescent="0.25">
      <c r="A55" s="13">
        <v>1312020080</v>
      </c>
      <c r="B55" t="s">
        <v>282</v>
      </c>
      <c r="C55" t="s">
        <v>824</v>
      </c>
      <c r="D55" t="s">
        <v>825</v>
      </c>
      <c r="E55" s="15">
        <v>101.2</v>
      </c>
      <c r="F55" s="15">
        <v>101.2</v>
      </c>
      <c r="G55" s="15">
        <v>104</v>
      </c>
      <c r="H55" s="15">
        <v>104.2</v>
      </c>
      <c r="I55" s="15">
        <v>98.6</v>
      </c>
      <c r="J55" s="15">
        <v>94</v>
      </c>
      <c r="K55" s="15">
        <v>99.8</v>
      </c>
    </row>
    <row r="56" spans="1:11" x14ac:dyDescent="0.25">
      <c r="A56" s="13">
        <v>1312060150</v>
      </c>
      <c r="B56" t="s">
        <v>282</v>
      </c>
      <c r="C56" t="s">
        <v>283</v>
      </c>
      <c r="D56" t="s">
        <v>284</v>
      </c>
      <c r="E56" s="15">
        <v>96.3</v>
      </c>
      <c r="F56" s="15">
        <v>101.7</v>
      </c>
      <c r="G56" s="15">
        <v>85.6</v>
      </c>
      <c r="H56" s="15">
        <v>104.5</v>
      </c>
      <c r="I56" s="15">
        <v>105.5</v>
      </c>
      <c r="J56" s="15">
        <v>103.5</v>
      </c>
      <c r="K56" s="15">
        <v>97.3</v>
      </c>
    </row>
    <row r="57" spans="1:11" x14ac:dyDescent="0.25">
      <c r="A57" s="13">
        <v>1312260200</v>
      </c>
      <c r="B57" t="s">
        <v>282</v>
      </c>
      <c r="C57" t="s">
        <v>285</v>
      </c>
      <c r="D57" t="s">
        <v>286</v>
      </c>
      <c r="E57" s="15">
        <v>87.2</v>
      </c>
      <c r="F57" s="15">
        <v>96.3</v>
      </c>
      <c r="G57" s="15">
        <v>67.3</v>
      </c>
      <c r="H57" s="15">
        <v>107.4</v>
      </c>
      <c r="I57" s="15">
        <v>96</v>
      </c>
      <c r="J57" s="15">
        <v>84</v>
      </c>
      <c r="K57" s="15">
        <v>92.9</v>
      </c>
    </row>
    <row r="58" spans="1:11" x14ac:dyDescent="0.25">
      <c r="A58" s="13">
        <v>1319140375</v>
      </c>
      <c r="B58" t="s">
        <v>282</v>
      </c>
      <c r="C58" t="s">
        <v>287</v>
      </c>
      <c r="D58" t="s">
        <v>288</v>
      </c>
      <c r="E58" s="15">
        <v>88</v>
      </c>
      <c r="F58" s="15">
        <v>97.2</v>
      </c>
      <c r="G58" s="15">
        <v>68.900000000000006</v>
      </c>
      <c r="H58" s="15">
        <v>89.3</v>
      </c>
      <c r="I58" s="15">
        <v>91.8</v>
      </c>
      <c r="J58" s="15">
        <v>98</v>
      </c>
      <c r="K58" s="15">
        <v>96.9</v>
      </c>
    </row>
    <row r="59" spans="1:11" x14ac:dyDescent="0.25">
      <c r="A59" s="13">
        <v>1312060350</v>
      </c>
      <c r="B59" t="s">
        <v>282</v>
      </c>
      <c r="C59" t="s">
        <v>283</v>
      </c>
      <c r="D59" t="s">
        <v>812</v>
      </c>
      <c r="E59" s="15">
        <v>92</v>
      </c>
      <c r="F59" s="15">
        <v>95.2</v>
      </c>
      <c r="G59" s="15">
        <v>80.7</v>
      </c>
      <c r="H59" s="15">
        <v>101.9</v>
      </c>
      <c r="I59" s="15">
        <v>96.9</v>
      </c>
      <c r="J59" s="15">
        <v>90.2</v>
      </c>
      <c r="K59" s="15">
        <v>96.4</v>
      </c>
    </row>
    <row r="60" spans="1:11" x14ac:dyDescent="0.25">
      <c r="A60" s="13">
        <v>1320140500</v>
      </c>
      <c r="B60" t="s">
        <v>282</v>
      </c>
      <c r="C60" t="s">
        <v>289</v>
      </c>
      <c r="D60" t="s">
        <v>290</v>
      </c>
      <c r="E60" s="15">
        <v>88.6</v>
      </c>
      <c r="F60" s="15">
        <v>97.1</v>
      </c>
      <c r="G60" s="15">
        <v>75.3</v>
      </c>
      <c r="H60" s="15">
        <v>102.7</v>
      </c>
      <c r="I60" s="15">
        <v>97.1</v>
      </c>
      <c r="J60" s="15">
        <v>103.6</v>
      </c>
      <c r="K60" s="15">
        <v>88</v>
      </c>
    </row>
    <row r="61" spans="1:11" x14ac:dyDescent="0.25">
      <c r="A61" s="13">
        <v>1342340800</v>
      </c>
      <c r="B61" t="s">
        <v>282</v>
      </c>
      <c r="C61" t="s">
        <v>291</v>
      </c>
      <c r="D61" t="s">
        <v>292</v>
      </c>
      <c r="E61" s="15">
        <v>92</v>
      </c>
      <c r="F61" s="15">
        <v>101.6</v>
      </c>
      <c r="G61" s="15">
        <v>74.400000000000006</v>
      </c>
      <c r="H61" s="15">
        <v>104.1</v>
      </c>
      <c r="I61" s="15">
        <v>102.1</v>
      </c>
      <c r="J61" s="15">
        <v>96.3</v>
      </c>
      <c r="K61" s="15">
        <v>96.1</v>
      </c>
    </row>
    <row r="62" spans="1:11" x14ac:dyDescent="0.25">
      <c r="A62" s="13">
        <v>1344340820</v>
      </c>
      <c r="B62" t="s">
        <v>282</v>
      </c>
      <c r="C62" t="s">
        <v>293</v>
      </c>
      <c r="D62" t="s">
        <v>294</v>
      </c>
      <c r="E62" s="15">
        <v>87.6</v>
      </c>
      <c r="F62" s="15">
        <v>93.8</v>
      </c>
      <c r="G62" s="15">
        <v>79.2</v>
      </c>
      <c r="H62" s="15">
        <v>104.4</v>
      </c>
      <c r="I62" s="15">
        <v>91.4</v>
      </c>
      <c r="J62" s="15">
        <v>91.4</v>
      </c>
      <c r="K62" s="15">
        <v>86.3</v>
      </c>
    </row>
    <row r="63" spans="1:11" x14ac:dyDescent="0.25">
      <c r="A63" s="13">
        <v>1346660850</v>
      </c>
      <c r="B63" t="s">
        <v>282</v>
      </c>
      <c r="C63" t="s">
        <v>295</v>
      </c>
      <c r="D63" t="s">
        <v>296</v>
      </c>
      <c r="E63" s="15">
        <v>92.8</v>
      </c>
      <c r="F63" s="15">
        <v>95.1</v>
      </c>
      <c r="G63" s="15">
        <v>82</v>
      </c>
      <c r="H63" s="15">
        <v>104.7</v>
      </c>
      <c r="I63" s="15">
        <v>98.6</v>
      </c>
      <c r="J63" s="15">
        <v>92.5</v>
      </c>
      <c r="K63" s="15">
        <v>96.4</v>
      </c>
    </row>
    <row r="64" spans="1:11" x14ac:dyDescent="0.25">
      <c r="A64" s="13">
        <v>1546520500</v>
      </c>
      <c r="B64" t="s">
        <v>297</v>
      </c>
      <c r="C64" t="s">
        <v>298</v>
      </c>
      <c r="D64" t="s">
        <v>299</v>
      </c>
      <c r="E64" s="15">
        <v>182.3</v>
      </c>
      <c r="F64" s="15">
        <v>134.6</v>
      </c>
      <c r="G64" s="15">
        <v>292.10000000000002</v>
      </c>
      <c r="H64" s="15">
        <v>207</v>
      </c>
      <c r="I64" s="15">
        <v>143.1</v>
      </c>
      <c r="J64" s="15">
        <v>125.9</v>
      </c>
      <c r="K64" s="15">
        <v>124.7</v>
      </c>
    </row>
    <row r="65" spans="1:11" x14ac:dyDescent="0.25">
      <c r="A65" s="13">
        <v>1614260200</v>
      </c>
      <c r="B65" t="s">
        <v>300</v>
      </c>
      <c r="C65" t="s">
        <v>301</v>
      </c>
      <c r="D65" t="s">
        <v>302</v>
      </c>
      <c r="E65" s="15">
        <v>102</v>
      </c>
      <c r="F65" s="15">
        <v>104.4</v>
      </c>
      <c r="G65" s="15">
        <v>100.2</v>
      </c>
      <c r="H65" s="15">
        <v>73.900000000000006</v>
      </c>
      <c r="I65" s="15">
        <v>105.3</v>
      </c>
      <c r="J65" s="15">
        <v>102.8</v>
      </c>
      <c r="K65" s="15">
        <v>108.3</v>
      </c>
    </row>
    <row r="66" spans="1:11" x14ac:dyDescent="0.25">
      <c r="A66" s="13">
        <v>1714010115</v>
      </c>
      <c r="B66" t="s">
        <v>303</v>
      </c>
      <c r="C66" t="s">
        <v>304</v>
      </c>
      <c r="D66" t="s">
        <v>305</v>
      </c>
      <c r="E66" s="15">
        <v>100.2</v>
      </c>
      <c r="F66" s="15">
        <v>97.1</v>
      </c>
      <c r="G66" s="15">
        <v>90.9</v>
      </c>
      <c r="H66" s="15">
        <v>106.2</v>
      </c>
      <c r="I66" s="15">
        <v>99.9</v>
      </c>
      <c r="J66" s="15">
        <v>106.9</v>
      </c>
      <c r="K66" s="15">
        <v>107</v>
      </c>
    </row>
    <row r="67" spans="1:11" x14ac:dyDescent="0.25">
      <c r="A67" s="13">
        <v>1716580200</v>
      </c>
      <c r="B67" t="s">
        <v>303</v>
      </c>
      <c r="C67" t="s">
        <v>306</v>
      </c>
      <c r="D67" t="s">
        <v>307</v>
      </c>
      <c r="E67" s="15">
        <v>97.2</v>
      </c>
      <c r="F67" s="15">
        <v>97.3</v>
      </c>
      <c r="G67" s="15">
        <v>89.3</v>
      </c>
      <c r="H67" s="15">
        <v>106.1</v>
      </c>
      <c r="I67" s="15">
        <v>99.4</v>
      </c>
      <c r="J67" s="15">
        <v>90.7</v>
      </c>
      <c r="K67" s="15">
        <v>101.7</v>
      </c>
    </row>
    <row r="68" spans="1:11" x14ac:dyDescent="0.25">
      <c r="A68" s="13">
        <v>1716984280</v>
      </c>
      <c r="B68" t="s">
        <v>303</v>
      </c>
      <c r="C68" t="s">
        <v>805</v>
      </c>
      <c r="D68" t="s">
        <v>772</v>
      </c>
      <c r="E68" s="15">
        <v>116.9</v>
      </c>
      <c r="F68" s="15">
        <v>103.4</v>
      </c>
      <c r="G68" s="15">
        <v>148.4</v>
      </c>
      <c r="H68" s="15">
        <v>90.9</v>
      </c>
      <c r="I68" s="15">
        <v>103.9</v>
      </c>
      <c r="J68" s="15">
        <v>117.2</v>
      </c>
      <c r="K68" s="15">
        <v>106.6</v>
      </c>
    </row>
    <row r="69" spans="1:11" x14ac:dyDescent="0.25">
      <c r="A69" s="13">
        <v>1719500370</v>
      </c>
      <c r="B69" t="s">
        <v>303</v>
      </c>
      <c r="C69" t="s">
        <v>308</v>
      </c>
      <c r="D69" t="s">
        <v>309</v>
      </c>
      <c r="E69" s="15">
        <v>80</v>
      </c>
      <c r="F69" s="15">
        <v>96.1</v>
      </c>
      <c r="G69" s="15">
        <v>50.5</v>
      </c>
      <c r="H69" s="15">
        <v>106.1</v>
      </c>
      <c r="I69" s="15">
        <v>94.4</v>
      </c>
      <c r="J69" s="15">
        <v>79.400000000000006</v>
      </c>
      <c r="K69" s="15">
        <v>87.3</v>
      </c>
    </row>
    <row r="70" spans="1:11" x14ac:dyDescent="0.25">
      <c r="A70" s="13">
        <v>1716984520</v>
      </c>
      <c r="B70" t="s">
        <v>303</v>
      </c>
      <c r="C70" t="s">
        <v>805</v>
      </c>
      <c r="D70" t="s">
        <v>837</v>
      </c>
      <c r="E70" s="15">
        <v>90.6</v>
      </c>
      <c r="F70" s="15">
        <v>100.5</v>
      </c>
      <c r="G70" s="15">
        <v>75.2</v>
      </c>
      <c r="H70" s="15">
        <v>88.7</v>
      </c>
      <c r="I70" s="15">
        <v>101.2</v>
      </c>
      <c r="J70" s="15">
        <v>107.2</v>
      </c>
      <c r="K70" s="15">
        <v>94.5</v>
      </c>
    </row>
    <row r="71" spans="1:11" x14ac:dyDescent="0.25">
      <c r="A71" s="13">
        <v>1728100480</v>
      </c>
      <c r="B71" t="s">
        <v>303</v>
      </c>
      <c r="C71" t="s">
        <v>310</v>
      </c>
      <c r="D71" t="s">
        <v>311</v>
      </c>
      <c r="E71" s="15">
        <v>85.8</v>
      </c>
      <c r="F71" s="15">
        <v>98.1</v>
      </c>
      <c r="G71" s="15">
        <v>64.7</v>
      </c>
      <c r="H71" s="15">
        <v>88.7</v>
      </c>
      <c r="I71" s="15">
        <v>93</v>
      </c>
      <c r="J71" s="15">
        <v>99.2</v>
      </c>
      <c r="K71" s="15">
        <v>93.3</v>
      </c>
    </row>
    <row r="72" spans="1:11" x14ac:dyDescent="0.25">
      <c r="A72" s="13">
        <v>1737900700</v>
      </c>
      <c r="B72" t="s">
        <v>303</v>
      </c>
      <c r="C72" t="s">
        <v>312</v>
      </c>
      <c r="D72" t="s">
        <v>313</v>
      </c>
      <c r="E72" s="15">
        <v>96.1</v>
      </c>
      <c r="F72" s="15">
        <v>97.1</v>
      </c>
      <c r="G72" s="15">
        <v>83.2</v>
      </c>
      <c r="H72" s="15">
        <v>102.8</v>
      </c>
      <c r="I72" s="15">
        <v>107.1</v>
      </c>
      <c r="J72" s="15">
        <v>107.4</v>
      </c>
      <c r="K72" s="15">
        <v>100.2</v>
      </c>
    </row>
    <row r="73" spans="1:11" x14ac:dyDescent="0.25">
      <c r="A73" s="13">
        <v>1740420800</v>
      </c>
      <c r="B73" t="s">
        <v>303</v>
      </c>
      <c r="C73" t="s">
        <v>314</v>
      </c>
      <c r="D73" t="s">
        <v>315</v>
      </c>
      <c r="E73" s="15">
        <v>90.6</v>
      </c>
      <c r="F73" s="15">
        <v>98.4</v>
      </c>
      <c r="G73" s="15">
        <v>76.5</v>
      </c>
      <c r="H73" s="15">
        <v>88.6</v>
      </c>
      <c r="I73" s="15">
        <v>100.8</v>
      </c>
      <c r="J73" s="15">
        <v>110.5</v>
      </c>
      <c r="K73" s="15">
        <v>94</v>
      </c>
    </row>
    <row r="74" spans="1:11" x14ac:dyDescent="0.25">
      <c r="A74" s="13">
        <v>1814020100</v>
      </c>
      <c r="B74" t="s">
        <v>318</v>
      </c>
      <c r="C74" t="s">
        <v>319</v>
      </c>
      <c r="D74" t="s">
        <v>320</v>
      </c>
      <c r="E74" s="15">
        <v>99.6</v>
      </c>
      <c r="F74" s="15">
        <v>100.1</v>
      </c>
      <c r="G74" s="15">
        <v>97.8</v>
      </c>
      <c r="H74" s="15">
        <v>92.5</v>
      </c>
      <c r="I74" s="15">
        <v>104</v>
      </c>
      <c r="J74" s="15">
        <v>112.7</v>
      </c>
      <c r="K74" s="15">
        <v>99.7</v>
      </c>
    </row>
    <row r="75" spans="1:11" x14ac:dyDescent="0.25">
      <c r="A75" s="13">
        <v>1821140320</v>
      </c>
      <c r="B75" t="s">
        <v>318</v>
      </c>
      <c r="C75" t="s">
        <v>321</v>
      </c>
      <c r="D75" t="s">
        <v>322</v>
      </c>
      <c r="E75" s="15">
        <v>93.5</v>
      </c>
      <c r="F75" s="15">
        <v>98.2</v>
      </c>
      <c r="G75" s="15">
        <v>78.8</v>
      </c>
      <c r="H75" s="15">
        <v>98.9</v>
      </c>
      <c r="I75" s="15">
        <v>104.2</v>
      </c>
      <c r="J75" s="15">
        <v>100.3</v>
      </c>
      <c r="K75" s="15">
        <v>98.5</v>
      </c>
    </row>
    <row r="76" spans="1:11" x14ac:dyDescent="0.25">
      <c r="A76" s="13">
        <v>1821780340</v>
      </c>
      <c r="B76" t="s">
        <v>318</v>
      </c>
      <c r="C76" t="s">
        <v>323</v>
      </c>
      <c r="D76" t="s">
        <v>324</v>
      </c>
      <c r="E76" s="15">
        <v>92.6</v>
      </c>
      <c r="F76" s="15">
        <v>95</v>
      </c>
      <c r="G76" s="15">
        <v>72.900000000000006</v>
      </c>
      <c r="H76" s="15">
        <v>104.1</v>
      </c>
      <c r="I76" s="15">
        <v>93.7</v>
      </c>
      <c r="J76" s="15">
        <v>98.7</v>
      </c>
      <c r="K76" s="15">
        <v>103.8</v>
      </c>
    </row>
    <row r="77" spans="1:11" x14ac:dyDescent="0.25">
      <c r="A77" s="13">
        <v>1823060400</v>
      </c>
      <c r="B77" t="s">
        <v>318</v>
      </c>
      <c r="C77" t="s">
        <v>325</v>
      </c>
      <c r="D77" t="s">
        <v>326</v>
      </c>
      <c r="E77" s="15">
        <v>93.4</v>
      </c>
      <c r="F77" s="15">
        <v>98.6</v>
      </c>
      <c r="G77" s="15">
        <v>82.3</v>
      </c>
      <c r="H77" s="15">
        <v>93</v>
      </c>
      <c r="I77" s="15">
        <v>101.3</v>
      </c>
      <c r="J77" s="15">
        <v>93.2</v>
      </c>
      <c r="K77" s="15">
        <v>98.2</v>
      </c>
    </row>
    <row r="78" spans="1:11" x14ac:dyDescent="0.25">
      <c r="A78" s="13">
        <v>1826900550</v>
      </c>
      <c r="B78" t="s">
        <v>318</v>
      </c>
      <c r="C78" t="s">
        <v>820</v>
      </c>
      <c r="D78" t="s">
        <v>327</v>
      </c>
      <c r="E78" s="15">
        <v>89.7</v>
      </c>
      <c r="F78" s="15">
        <v>99.1</v>
      </c>
      <c r="G78" s="15">
        <v>75.7</v>
      </c>
      <c r="H78" s="15">
        <v>93.5</v>
      </c>
      <c r="I78" s="15">
        <v>101.6</v>
      </c>
      <c r="J78" s="15">
        <v>84.5</v>
      </c>
      <c r="K78" s="15">
        <v>93.9</v>
      </c>
    </row>
    <row r="79" spans="1:11" x14ac:dyDescent="0.25">
      <c r="A79" s="13">
        <v>1829020100</v>
      </c>
      <c r="B79" t="s">
        <v>318</v>
      </c>
      <c r="C79" t="s">
        <v>328</v>
      </c>
      <c r="D79" t="s">
        <v>329</v>
      </c>
      <c r="E79" s="15">
        <v>82.8</v>
      </c>
      <c r="F79" s="15">
        <v>98.6</v>
      </c>
      <c r="G79" s="15">
        <v>56.6</v>
      </c>
      <c r="H79" s="15">
        <v>93</v>
      </c>
      <c r="I79" s="15">
        <v>96.7</v>
      </c>
      <c r="J79" s="15">
        <v>81.599999999999994</v>
      </c>
      <c r="K79" s="15">
        <v>91.5</v>
      </c>
    </row>
    <row r="80" spans="1:11" x14ac:dyDescent="0.25">
      <c r="A80" s="13">
        <v>1829200720</v>
      </c>
      <c r="B80" t="s">
        <v>318</v>
      </c>
      <c r="C80" t="s">
        <v>330</v>
      </c>
      <c r="D80" t="s">
        <v>331</v>
      </c>
      <c r="E80" s="15">
        <v>94.6</v>
      </c>
      <c r="F80" s="15">
        <v>96.5</v>
      </c>
      <c r="G80" s="15">
        <v>84.3</v>
      </c>
      <c r="H80" s="15">
        <v>94.4</v>
      </c>
      <c r="I80" s="15">
        <v>101.1</v>
      </c>
      <c r="J80" s="15">
        <v>102</v>
      </c>
      <c r="K80" s="15">
        <v>99.7</v>
      </c>
    </row>
    <row r="81" spans="1:11" x14ac:dyDescent="0.25">
      <c r="A81" s="13">
        <v>1839980840</v>
      </c>
      <c r="B81" t="s">
        <v>318</v>
      </c>
      <c r="C81" t="s">
        <v>332</v>
      </c>
      <c r="D81" t="s">
        <v>333</v>
      </c>
      <c r="E81" s="15">
        <v>80.3</v>
      </c>
      <c r="F81" s="15">
        <v>96.3</v>
      </c>
      <c r="G81" s="15">
        <v>59.1</v>
      </c>
      <c r="H81" s="15">
        <v>85.5</v>
      </c>
      <c r="I81" s="15">
        <v>99.8</v>
      </c>
      <c r="J81" s="15">
        <v>82.9</v>
      </c>
      <c r="K81" s="15">
        <v>84</v>
      </c>
    </row>
    <row r="82" spans="1:11" x14ac:dyDescent="0.25">
      <c r="A82" s="13">
        <v>1843780870</v>
      </c>
      <c r="B82" t="s">
        <v>318</v>
      </c>
      <c r="C82" t="s">
        <v>334</v>
      </c>
      <c r="D82" t="s">
        <v>335</v>
      </c>
      <c r="E82" s="15">
        <v>90.7</v>
      </c>
      <c r="F82" s="15">
        <v>100</v>
      </c>
      <c r="G82" s="15">
        <v>76.3</v>
      </c>
      <c r="H82" s="15">
        <v>93.2</v>
      </c>
      <c r="I82" s="15">
        <v>92.3</v>
      </c>
      <c r="J82" s="15">
        <v>101.3</v>
      </c>
      <c r="K82" s="15">
        <v>96</v>
      </c>
    </row>
    <row r="83" spans="1:11" x14ac:dyDescent="0.25">
      <c r="A83" s="13">
        <v>1911180100</v>
      </c>
      <c r="B83" t="s">
        <v>336</v>
      </c>
      <c r="C83" t="s">
        <v>337</v>
      </c>
      <c r="D83" t="s">
        <v>338</v>
      </c>
      <c r="E83" s="15">
        <v>95.3</v>
      </c>
      <c r="F83" s="15">
        <v>95.5</v>
      </c>
      <c r="G83" s="15">
        <v>89.5</v>
      </c>
      <c r="H83" s="15">
        <v>97.7</v>
      </c>
      <c r="I83" s="15">
        <v>95.5</v>
      </c>
      <c r="J83" s="15">
        <v>104.7</v>
      </c>
      <c r="K83" s="15">
        <v>98</v>
      </c>
    </row>
    <row r="84" spans="1:11" x14ac:dyDescent="0.25">
      <c r="A84" s="13">
        <v>1915460177</v>
      </c>
      <c r="B84" t="s">
        <v>336</v>
      </c>
      <c r="C84" t="s">
        <v>339</v>
      </c>
      <c r="D84" t="s">
        <v>340</v>
      </c>
      <c r="E84" s="15">
        <v>86.9</v>
      </c>
      <c r="F84" s="15">
        <v>94.7</v>
      </c>
      <c r="G84" s="15">
        <v>70.099999999999994</v>
      </c>
      <c r="H84" s="15">
        <v>97.8</v>
      </c>
      <c r="I84" s="15">
        <v>98.8</v>
      </c>
      <c r="J84" s="15">
        <v>94.4</v>
      </c>
      <c r="K84" s="15">
        <v>90.5</v>
      </c>
    </row>
    <row r="85" spans="1:11" x14ac:dyDescent="0.25">
      <c r="A85" s="13">
        <v>1919340300</v>
      </c>
      <c r="B85" t="s">
        <v>336</v>
      </c>
      <c r="C85" t="s">
        <v>341</v>
      </c>
      <c r="D85" t="s">
        <v>342</v>
      </c>
      <c r="E85" s="15">
        <v>90.9</v>
      </c>
      <c r="F85" s="15">
        <v>95.9</v>
      </c>
      <c r="G85" s="15">
        <v>81.900000000000006</v>
      </c>
      <c r="H85" s="15">
        <v>81.900000000000006</v>
      </c>
      <c r="I85" s="15">
        <v>102.7</v>
      </c>
      <c r="J85" s="15">
        <v>95.6</v>
      </c>
      <c r="K85" s="15">
        <v>94.5</v>
      </c>
    </row>
    <row r="86" spans="1:11" x14ac:dyDescent="0.25">
      <c r="A86" s="13">
        <v>1919780330</v>
      </c>
      <c r="B86" t="s">
        <v>336</v>
      </c>
      <c r="C86" t="s">
        <v>773</v>
      </c>
      <c r="D86" t="s">
        <v>774</v>
      </c>
      <c r="E86" s="15">
        <v>83.6</v>
      </c>
      <c r="F86" s="15">
        <v>97.3</v>
      </c>
      <c r="G86" s="15">
        <v>62.7</v>
      </c>
      <c r="H86" s="15">
        <v>79.900000000000006</v>
      </c>
      <c r="I86" s="15">
        <v>93.5</v>
      </c>
      <c r="J86" s="15">
        <v>90.8</v>
      </c>
      <c r="K86" s="15">
        <v>92.2</v>
      </c>
    </row>
    <row r="87" spans="1:11" x14ac:dyDescent="0.25">
      <c r="A87" s="13">
        <v>1932380650</v>
      </c>
      <c r="B87" t="s">
        <v>336</v>
      </c>
      <c r="C87" s="14" t="s">
        <v>345</v>
      </c>
      <c r="D87" t="s">
        <v>346</v>
      </c>
      <c r="E87" s="15">
        <v>91.6</v>
      </c>
      <c r="F87" s="15">
        <v>95.2</v>
      </c>
      <c r="G87" s="15">
        <v>78</v>
      </c>
      <c r="H87" s="15">
        <v>98.1</v>
      </c>
      <c r="I87" s="15">
        <v>90.4</v>
      </c>
      <c r="J87" s="15">
        <v>98</v>
      </c>
      <c r="K87" s="15">
        <v>99.1</v>
      </c>
    </row>
    <row r="88" spans="1:11" x14ac:dyDescent="0.25">
      <c r="A88" s="13">
        <v>1947940900</v>
      </c>
      <c r="B88" t="s">
        <v>336</v>
      </c>
      <c r="C88" t="s">
        <v>347</v>
      </c>
      <c r="D88" t="s">
        <v>348</v>
      </c>
      <c r="E88" s="15">
        <v>89.3</v>
      </c>
      <c r="F88" s="15">
        <v>95.6</v>
      </c>
      <c r="G88" s="15">
        <v>84</v>
      </c>
      <c r="H88" s="15">
        <v>81.400000000000006</v>
      </c>
      <c r="I88" s="15">
        <v>92.2</v>
      </c>
      <c r="J88" s="15">
        <v>92.3</v>
      </c>
      <c r="K88" s="15">
        <v>91.6</v>
      </c>
    </row>
    <row r="89" spans="1:11" x14ac:dyDescent="0.25">
      <c r="A89" s="13">
        <v>2026740400</v>
      </c>
      <c r="B89" t="s">
        <v>349</v>
      </c>
      <c r="C89" t="s">
        <v>775</v>
      </c>
      <c r="D89" t="s">
        <v>776</v>
      </c>
      <c r="E89" s="15">
        <v>85.5</v>
      </c>
      <c r="F89" s="15">
        <v>97.1</v>
      </c>
      <c r="G89" s="15">
        <v>70.2</v>
      </c>
      <c r="H89" s="15">
        <v>99.7</v>
      </c>
      <c r="I89" s="15">
        <v>79.3</v>
      </c>
      <c r="J89" s="15">
        <v>106.8</v>
      </c>
      <c r="K89" s="15">
        <v>88.2</v>
      </c>
    </row>
    <row r="90" spans="1:11" x14ac:dyDescent="0.25">
      <c r="A90" s="13">
        <v>2031740650</v>
      </c>
      <c r="B90" t="s">
        <v>349</v>
      </c>
      <c r="C90" t="s">
        <v>350</v>
      </c>
      <c r="D90" t="s">
        <v>351</v>
      </c>
      <c r="E90" s="15">
        <v>90.7</v>
      </c>
      <c r="F90" s="15">
        <v>96.1</v>
      </c>
      <c r="G90" s="15">
        <v>72.599999999999994</v>
      </c>
      <c r="H90" s="15">
        <v>102.8</v>
      </c>
      <c r="I90" s="15">
        <v>94</v>
      </c>
      <c r="J90" s="15">
        <v>99</v>
      </c>
      <c r="K90" s="15">
        <v>98.3</v>
      </c>
    </row>
    <row r="91" spans="1:11" x14ac:dyDescent="0.25">
      <c r="A91" s="13">
        <v>2928140650</v>
      </c>
      <c r="B91" t="s">
        <v>349</v>
      </c>
      <c r="C91" t="s">
        <v>422</v>
      </c>
      <c r="D91" t="s">
        <v>868</v>
      </c>
      <c r="E91" s="15">
        <v>101.3</v>
      </c>
      <c r="F91" s="15">
        <v>96.3</v>
      </c>
      <c r="G91" s="15">
        <v>104.7</v>
      </c>
      <c r="H91" s="15">
        <v>97.2</v>
      </c>
      <c r="I91" s="15">
        <v>95.9</v>
      </c>
      <c r="J91" s="15">
        <v>105.5</v>
      </c>
      <c r="K91" s="15">
        <v>102.6</v>
      </c>
    </row>
    <row r="92" spans="1:11" x14ac:dyDescent="0.25">
      <c r="A92" s="13">
        <v>2041460750</v>
      </c>
      <c r="B92" t="s">
        <v>349</v>
      </c>
      <c r="C92" t="s">
        <v>354</v>
      </c>
      <c r="D92" t="s">
        <v>355</v>
      </c>
      <c r="E92" s="15">
        <v>82.4</v>
      </c>
      <c r="F92" s="15">
        <v>96.6</v>
      </c>
      <c r="G92" s="15">
        <v>64.7</v>
      </c>
      <c r="H92" s="15">
        <v>102.5</v>
      </c>
      <c r="I92" s="15">
        <v>88.7</v>
      </c>
      <c r="J92" s="15">
        <v>91.4</v>
      </c>
      <c r="K92" s="15">
        <v>82.9</v>
      </c>
    </row>
    <row r="93" spans="1:11" x14ac:dyDescent="0.25">
      <c r="A93" s="13">
        <v>2048620900</v>
      </c>
      <c r="B93" t="s">
        <v>349</v>
      </c>
      <c r="C93" t="s">
        <v>358</v>
      </c>
      <c r="D93" t="s">
        <v>359</v>
      </c>
      <c r="E93" s="15">
        <v>88.7</v>
      </c>
      <c r="F93" s="15">
        <v>96.2</v>
      </c>
      <c r="G93" s="15">
        <v>66</v>
      </c>
      <c r="H93" s="15">
        <v>99.7</v>
      </c>
      <c r="I93" s="15">
        <v>93.3</v>
      </c>
      <c r="J93" s="15">
        <v>107.6</v>
      </c>
      <c r="K93" s="15">
        <v>97.5</v>
      </c>
    </row>
    <row r="94" spans="1:11" x14ac:dyDescent="0.25">
      <c r="A94" s="13">
        <v>2130460600</v>
      </c>
      <c r="B94" t="s">
        <v>360</v>
      </c>
      <c r="C94" t="s">
        <v>361</v>
      </c>
      <c r="D94" t="s">
        <v>362</v>
      </c>
      <c r="E94" s="15">
        <v>92.1</v>
      </c>
      <c r="F94" s="15">
        <v>100.4</v>
      </c>
      <c r="G94" s="15">
        <v>76.3</v>
      </c>
      <c r="H94" s="15">
        <v>87.7</v>
      </c>
      <c r="I94" s="15">
        <v>95.7</v>
      </c>
      <c r="J94" s="15">
        <v>89.5</v>
      </c>
      <c r="K94" s="15">
        <v>102</v>
      </c>
    </row>
    <row r="95" spans="1:11" x14ac:dyDescent="0.25">
      <c r="A95" s="13">
        <v>2131140700</v>
      </c>
      <c r="B95" t="s">
        <v>360</v>
      </c>
      <c r="C95" t="s">
        <v>363</v>
      </c>
      <c r="D95" t="s">
        <v>364</v>
      </c>
      <c r="E95" s="15">
        <v>91.2</v>
      </c>
      <c r="F95" s="15">
        <v>98.9</v>
      </c>
      <c r="G95" s="15">
        <v>73.599999999999994</v>
      </c>
      <c r="H95" s="15">
        <v>86.9</v>
      </c>
      <c r="I95" s="15">
        <v>94.7</v>
      </c>
      <c r="J95" s="15">
        <v>97.1</v>
      </c>
      <c r="K95" s="15">
        <v>101.7</v>
      </c>
    </row>
    <row r="96" spans="1:11" x14ac:dyDescent="0.25">
      <c r="A96" s="13">
        <v>2210780100</v>
      </c>
      <c r="B96" t="s">
        <v>365</v>
      </c>
      <c r="C96" t="s">
        <v>366</v>
      </c>
      <c r="D96" t="s">
        <v>367</v>
      </c>
      <c r="E96" s="15">
        <v>90.8</v>
      </c>
      <c r="F96" s="15">
        <v>96.7</v>
      </c>
      <c r="G96" s="15">
        <v>71.099999999999994</v>
      </c>
      <c r="H96" s="15">
        <v>96.5</v>
      </c>
      <c r="I96" s="15">
        <v>98.8</v>
      </c>
      <c r="J96" s="15">
        <v>85.4</v>
      </c>
      <c r="K96" s="15">
        <v>101.6</v>
      </c>
    </row>
    <row r="97" spans="1:11" x14ac:dyDescent="0.25">
      <c r="A97" s="13">
        <v>2212940200</v>
      </c>
      <c r="B97" t="s">
        <v>365</v>
      </c>
      <c r="C97" t="s">
        <v>368</v>
      </c>
      <c r="D97" t="s">
        <v>369</v>
      </c>
      <c r="E97" s="15">
        <v>90.8</v>
      </c>
      <c r="F97" s="15">
        <v>97.8</v>
      </c>
      <c r="G97" s="15">
        <v>79.7</v>
      </c>
      <c r="H97" s="15">
        <v>68.099999999999994</v>
      </c>
      <c r="I97" s="15">
        <v>90.9</v>
      </c>
      <c r="J97" s="15">
        <v>87.7</v>
      </c>
      <c r="K97" s="15">
        <v>102.8</v>
      </c>
    </row>
    <row r="98" spans="1:11" x14ac:dyDescent="0.25">
      <c r="A98" s="13">
        <v>2226380365</v>
      </c>
      <c r="B98" t="s">
        <v>365</v>
      </c>
      <c r="C98" t="s">
        <v>370</v>
      </c>
      <c r="D98" t="s">
        <v>371</v>
      </c>
      <c r="E98" s="15">
        <v>91.2</v>
      </c>
      <c r="F98" s="15">
        <v>94.9</v>
      </c>
      <c r="G98" s="15">
        <v>81.599999999999994</v>
      </c>
      <c r="H98" s="15">
        <v>76.8</v>
      </c>
      <c r="I98" s="15">
        <v>95.9</v>
      </c>
      <c r="J98" s="15">
        <v>97.2</v>
      </c>
      <c r="K98" s="15">
        <v>98.8</v>
      </c>
    </row>
    <row r="99" spans="1:11" x14ac:dyDescent="0.25">
      <c r="A99" s="13">
        <v>2229180400</v>
      </c>
      <c r="B99" t="s">
        <v>365</v>
      </c>
      <c r="C99" t="s">
        <v>373</v>
      </c>
      <c r="D99" t="s">
        <v>374</v>
      </c>
      <c r="E99" s="15">
        <v>87.4</v>
      </c>
      <c r="F99" s="15">
        <v>97.4</v>
      </c>
      <c r="G99" s="15">
        <v>61.7</v>
      </c>
      <c r="H99" s="15">
        <v>89.8</v>
      </c>
      <c r="I99" s="15">
        <v>100.4</v>
      </c>
      <c r="J99" s="15">
        <v>80</v>
      </c>
      <c r="K99" s="15">
        <v>101.1</v>
      </c>
    </row>
    <row r="100" spans="1:11" x14ac:dyDescent="0.25">
      <c r="A100" s="13">
        <v>2229340450</v>
      </c>
      <c r="B100" t="s">
        <v>365</v>
      </c>
      <c r="C100" t="s">
        <v>375</v>
      </c>
      <c r="D100" t="s">
        <v>376</v>
      </c>
      <c r="E100" s="15">
        <v>88.9</v>
      </c>
      <c r="F100" s="15">
        <v>96.2</v>
      </c>
      <c r="G100" s="15">
        <v>68.8</v>
      </c>
      <c r="H100" s="15">
        <v>68.099999999999994</v>
      </c>
      <c r="I100" s="15">
        <v>102.9</v>
      </c>
      <c r="J100" s="15">
        <v>114.8</v>
      </c>
      <c r="K100" s="15">
        <v>100.2</v>
      </c>
    </row>
    <row r="101" spans="1:11" x14ac:dyDescent="0.25">
      <c r="A101" s="13">
        <v>2233740500</v>
      </c>
      <c r="B101" t="s">
        <v>365</v>
      </c>
      <c r="C101" t="s">
        <v>377</v>
      </c>
      <c r="D101" t="s">
        <v>378</v>
      </c>
      <c r="E101" s="15">
        <v>92.8</v>
      </c>
      <c r="F101" s="15">
        <v>96.5</v>
      </c>
      <c r="G101" s="15">
        <v>75.5</v>
      </c>
      <c r="H101" s="15">
        <v>75.2</v>
      </c>
      <c r="I101" s="15">
        <v>100.5</v>
      </c>
      <c r="J101" s="15">
        <v>98.6</v>
      </c>
      <c r="K101" s="15">
        <v>106.9</v>
      </c>
    </row>
    <row r="102" spans="1:11" x14ac:dyDescent="0.25">
      <c r="A102" s="13">
        <v>2235380600</v>
      </c>
      <c r="B102" t="s">
        <v>365</v>
      </c>
      <c r="C102" t="s">
        <v>379</v>
      </c>
      <c r="D102" t="s">
        <v>380</v>
      </c>
      <c r="E102" s="15">
        <v>111.3</v>
      </c>
      <c r="F102" s="15">
        <v>98.6</v>
      </c>
      <c r="G102" s="15">
        <v>146</v>
      </c>
      <c r="H102" s="15">
        <v>71.3</v>
      </c>
      <c r="I102" s="15">
        <v>97.8</v>
      </c>
      <c r="J102" s="15">
        <v>96.8</v>
      </c>
      <c r="K102" s="15">
        <v>103.5</v>
      </c>
    </row>
    <row r="103" spans="1:11" x14ac:dyDescent="0.25">
      <c r="A103" s="13">
        <v>2243340800</v>
      </c>
      <c r="B103" t="s">
        <v>365</v>
      </c>
      <c r="C103" t="s">
        <v>381</v>
      </c>
      <c r="D103" t="s">
        <v>382</v>
      </c>
      <c r="E103" s="15">
        <v>96.1</v>
      </c>
      <c r="F103" s="15">
        <v>97.4</v>
      </c>
      <c r="G103" s="15">
        <v>92.7</v>
      </c>
      <c r="H103" s="15">
        <v>108</v>
      </c>
      <c r="I103" s="15">
        <v>93.5</v>
      </c>
      <c r="J103" s="15">
        <v>98.5</v>
      </c>
      <c r="K103" s="15">
        <v>95.8</v>
      </c>
    </row>
    <row r="104" spans="1:11" x14ac:dyDescent="0.25">
      <c r="A104" s="13">
        <v>2226380900</v>
      </c>
      <c r="B104" t="s">
        <v>365</v>
      </c>
      <c r="C104" t="s">
        <v>370</v>
      </c>
      <c r="D104" t="s">
        <v>372</v>
      </c>
      <c r="E104" s="15">
        <v>89.1</v>
      </c>
      <c r="F104" s="15">
        <v>94.9</v>
      </c>
      <c r="G104" s="15">
        <v>78.599999999999994</v>
      </c>
      <c r="H104" s="15">
        <v>78.8</v>
      </c>
      <c r="I104" s="15">
        <v>98.7</v>
      </c>
      <c r="J104" s="15">
        <v>101.5</v>
      </c>
      <c r="K104" s="15">
        <v>93.6</v>
      </c>
    </row>
    <row r="105" spans="1:11" x14ac:dyDescent="0.25">
      <c r="A105" s="13">
        <v>2338860500</v>
      </c>
      <c r="B105" t="s">
        <v>383</v>
      </c>
      <c r="C105" t="s">
        <v>384</v>
      </c>
      <c r="D105" t="s">
        <v>385</v>
      </c>
      <c r="E105" s="15">
        <v>113.4</v>
      </c>
      <c r="F105" s="15">
        <v>100.3</v>
      </c>
      <c r="G105" s="15">
        <v>133.19999999999999</v>
      </c>
      <c r="H105" s="15">
        <v>119.8</v>
      </c>
      <c r="I105" s="15">
        <v>104.3</v>
      </c>
      <c r="J105" s="15">
        <v>117.4</v>
      </c>
      <c r="K105" s="15">
        <v>103.1</v>
      </c>
    </row>
    <row r="106" spans="1:11" x14ac:dyDescent="0.25">
      <c r="A106" s="13">
        <v>2412580100</v>
      </c>
      <c r="B106" t="s">
        <v>386</v>
      </c>
      <c r="C106" t="s">
        <v>387</v>
      </c>
      <c r="D106" t="s">
        <v>388</v>
      </c>
      <c r="E106" s="15">
        <v>100.2</v>
      </c>
      <c r="F106" s="15">
        <v>101.7</v>
      </c>
      <c r="G106" s="15">
        <v>84.8</v>
      </c>
      <c r="H106" s="15">
        <v>118.4</v>
      </c>
      <c r="I106" s="15">
        <v>103.8</v>
      </c>
      <c r="J106" s="15">
        <v>95.4</v>
      </c>
      <c r="K106" s="15">
        <v>107.5</v>
      </c>
    </row>
    <row r="107" spans="1:11" x14ac:dyDescent="0.25">
      <c r="A107" s="13">
        <v>2423224250</v>
      </c>
      <c r="B107" t="s">
        <v>386</v>
      </c>
      <c r="C107" t="s">
        <v>806</v>
      </c>
      <c r="D107" t="s">
        <v>389</v>
      </c>
      <c r="E107" s="15">
        <v>129.5</v>
      </c>
      <c r="F107" s="15">
        <v>108.4</v>
      </c>
      <c r="G107" s="15">
        <v>182.8</v>
      </c>
      <c r="H107" s="15">
        <v>110.3</v>
      </c>
      <c r="I107" s="15">
        <v>103.4</v>
      </c>
      <c r="J107" s="15">
        <v>115.3</v>
      </c>
      <c r="K107" s="15">
        <v>108.2</v>
      </c>
    </row>
    <row r="108" spans="1:11" x14ac:dyDescent="0.25">
      <c r="A108" s="13">
        <v>2514454200</v>
      </c>
      <c r="B108" t="s">
        <v>390</v>
      </c>
      <c r="C108" t="s">
        <v>391</v>
      </c>
      <c r="D108" t="s">
        <v>392</v>
      </c>
      <c r="E108" s="15">
        <v>145.1</v>
      </c>
      <c r="F108" s="15">
        <v>102.7</v>
      </c>
      <c r="G108" s="15">
        <v>215</v>
      </c>
      <c r="H108" s="15">
        <v>158.9</v>
      </c>
      <c r="I108" s="15">
        <v>103</v>
      </c>
      <c r="J108" s="15">
        <v>139</v>
      </c>
      <c r="K108" s="15">
        <v>114.6</v>
      </c>
    </row>
    <row r="109" spans="1:11" x14ac:dyDescent="0.25">
      <c r="A109" s="13">
        <v>2635660855</v>
      </c>
      <c r="B109" t="s">
        <v>393</v>
      </c>
      <c r="C109" t="s">
        <v>801</v>
      </c>
      <c r="D109" t="s">
        <v>777</v>
      </c>
      <c r="E109" s="15">
        <v>82.3</v>
      </c>
      <c r="F109" s="15">
        <v>96.8</v>
      </c>
      <c r="G109" s="15">
        <v>61.5</v>
      </c>
      <c r="H109" s="15">
        <v>92.3</v>
      </c>
      <c r="I109" s="15">
        <v>100.5</v>
      </c>
      <c r="J109" s="15">
        <v>87.7</v>
      </c>
      <c r="K109" s="15">
        <v>85.3</v>
      </c>
    </row>
    <row r="110" spans="1:11" x14ac:dyDescent="0.25">
      <c r="A110" s="13">
        <v>2619804400</v>
      </c>
      <c r="B110" t="s">
        <v>393</v>
      </c>
      <c r="C110" t="s">
        <v>394</v>
      </c>
      <c r="D110" t="s">
        <v>395</v>
      </c>
      <c r="E110" s="15">
        <v>101.5</v>
      </c>
      <c r="F110" s="15">
        <v>100.7</v>
      </c>
      <c r="G110" s="15">
        <v>101.8</v>
      </c>
      <c r="H110" s="15">
        <v>102.2</v>
      </c>
      <c r="I110" s="15">
        <v>103.4</v>
      </c>
      <c r="J110" s="15">
        <v>105.1</v>
      </c>
      <c r="K110" s="15">
        <v>100.4</v>
      </c>
    </row>
    <row r="111" spans="1:11" x14ac:dyDescent="0.25">
      <c r="A111" s="13">
        <v>2622420500</v>
      </c>
      <c r="B111" t="s">
        <v>393</v>
      </c>
      <c r="C111" t="s">
        <v>847</v>
      </c>
      <c r="D111" t="s">
        <v>848</v>
      </c>
      <c r="E111" s="15">
        <v>90.1</v>
      </c>
      <c r="F111" s="15">
        <v>100.3</v>
      </c>
      <c r="G111" s="15">
        <v>70.5</v>
      </c>
      <c r="H111" s="15">
        <v>98.7</v>
      </c>
      <c r="I111" s="15">
        <v>101.7</v>
      </c>
      <c r="J111" s="15">
        <v>75</v>
      </c>
      <c r="K111" s="15">
        <v>98.6</v>
      </c>
    </row>
    <row r="112" spans="1:11" x14ac:dyDescent="0.25">
      <c r="A112" s="13">
        <v>2628020650</v>
      </c>
      <c r="B112" t="s">
        <v>393</v>
      </c>
      <c r="C112" t="s">
        <v>398</v>
      </c>
      <c r="D112" t="s">
        <v>399</v>
      </c>
      <c r="E112" s="15">
        <v>85.1</v>
      </c>
      <c r="F112" s="15">
        <v>97.9</v>
      </c>
      <c r="G112" s="15">
        <v>61.7</v>
      </c>
      <c r="H112" s="15">
        <v>96.2</v>
      </c>
      <c r="I112" s="15">
        <v>96.9</v>
      </c>
      <c r="J112" s="15">
        <v>85.7</v>
      </c>
      <c r="K112" s="15">
        <v>93</v>
      </c>
    </row>
    <row r="113" spans="1:11" x14ac:dyDescent="0.25">
      <c r="A113" s="13">
        <v>2731860500</v>
      </c>
      <c r="B113" t="s">
        <v>400</v>
      </c>
      <c r="C113" t="s">
        <v>401</v>
      </c>
      <c r="D113" t="s">
        <v>402</v>
      </c>
      <c r="E113" s="15">
        <v>93.5</v>
      </c>
      <c r="F113" s="15">
        <v>102</v>
      </c>
      <c r="G113" s="15">
        <v>76.599999999999994</v>
      </c>
      <c r="H113" s="15">
        <v>98.4</v>
      </c>
      <c r="I113" s="15">
        <v>98.5</v>
      </c>
      <c r="J113" s="15">
        <v>107.8</v>
      </c>
      <c r="K113" s="15">
        <v>99.3</v>
      </c>
    </row>
    <row r="114" spans="1:11" x14ac:dyDescent="0.25">
      <c r="A114" s="13">
        <v>2733460511</v>
      </c>
      <c r="B114" t="s">
        <v>400</v>
      </c>
      <c r="C114" t="s">
        <v>403</v>
      </c>
      <c r="D114" t="s">
        <v>404</v>
      </c>
      <c r="E114" s="15">
        <v>91.9</v>
      </c>
      <c r="F114" s="15">
        <v>101.4</v>
      </c>
      <c r="G114" s="15">
        <v>80.2</v>
      </c>
      <c r="H114" s="15">
        <v>94.8</v>
      </c>
      <c r="I114" s="15">
        <v>96.3</v>
      </c>
      <c r="J114" s="15">
        <v>90.4</v>
      </c>
      <c r="K114" s="15">
        <v>95.6</v>
      </c>
    </row>
    <row r="115" spans="1:11" x14ac:dyDescent="0.25">
      <c r="A115" s="13">
        <v>2741060840</v>
      </c>
      <c r="B115" t="s">
        <v>400</v>
      </c>
      <c r="C115" t="s">
        <v>406</v>
      </c>
      <c r="D115" t="s">
        <v>407</v>
      </c>
      <c r="E115" s="15">
        <v>96.6</v>
      </c>
      <c r="F115" s="15">
        <v>95.5</v>
      </c>
      <c r="G115" s="15">
        <v>84</v>
      </c>
      <c r="H115" s="15">
        <v>94.8</v>
      </c>
      <c r="I115" s="15">
        <v>92.5</v>
      </c>
      <c r="J115" s="15">
        <v>118</v>
      </c>
      <c r="K115" s="15">
        <v>106.1</v>
      </c>
    </row>
    <row r="116" spans="1:11" x14ac:dyDescent="0.25">
      <c r="A116" s="13">
        <v>2733460880</v>
      </c>
      <c r="B116" t="s">
        <v>400</v>
      </c>
      <c r="C116" t="s">
        <v>403</v>
      </c>
      <c r="D116" t="s">
        <v>405</v>
      </c>
      <c r="E116" s="15">
        <v>92.8</v>
      </c>
      <c r="F116" s="15">
        <v>104</v>
      </c>
      <c r="G116" s="15">
        <v>78.3</v>
      </c>
      <c r="H116" s="15">
        <v>93.5</v>
      </c>
      <c r="I116" s="15">
        <v>96.9</v>
      </c>
      <c r="J116" s="15">
        <v>96</v>
      </c>
      <c r="K116" s="15">
        <v>98</v>
      </c>
    </row>
    <row r="117" spans="1:11" x14ac:dyDescent="0.25">
      <c r="A117" s="13">
        <v>2825620500</v>
      </c>
      <c r="B117" t="s">
        <v>408</v>
      </c>
      <c r="C117" t="s">
        <v>409</v>
      </c>
      <c r="D117" t="s">
        <v>410</v>
      </c>
      <c r="E117" s="15">
        <v>90.2</v>
      </c>
      <c r="F117" s="15">
        <v>96.9</v>
      </c>
      <c r="G117" s="15">
        <v>80</v>
      </c>
      <c r="H117" s="15">
        <v>95.8</v>
      </c>
      <c r="I117" s="15">
        <v>90.6</v>
      </c>
      <c r="J117" s="15">
        <v>106.6</v>
      </c>
      <c r="K117" s="15">
        <v>92</v>
      </c>
    </row>
    <row r="118" spans="1:11" x14ac:dyDescent="0.25">
      <c r="A118" s="13">
        <v>2827140600</v>
      </c>
      <c r="B118" t="s">
        <v>408</v>
      </c>
      <c r="C118" t="s">
        <v>411</v>
      </c>
      <c r="D118" t="s">
        <v>412</v>
      </c>
      <c r="E118" s="15">
        <v>92</v>
      </c>
      <c r="F118" s="15">
        <v>97.5</v>
      </c>
      <c r="G118" s="15">
        <v>82.5</v>
      </c>
      <c r="H118" s="15">
        <v>82.6</v>
      </c>
      <c r="I118" s="15">
        <v>87</v>
      </c>
      <c r="J118" s="15">
        <v>102.1</v>
      </c>
      <c r="K118" s="15">
        <v>99.6</v>
      </c>
    </row>
    <row r="119" spans="1:11" x14ac:dyDescent="0.25">
      <c r="A119" s="13">
        <v>2832940700</v>
      </c>
      <c r="B119" t="s">
        <v>408</v>
      </c>
      <c r="C119" t="s">
        <v>413</v>
      </c>
      <c r="D119" t="s">
        <v>414</v>
      </c>
      <c r="E119" s="15">
        <v>86.9</v>
      </c>
      <c r="F119" s="15">
        <v>94.8</v>
      </c>
      <c r="G119" s="15">
        <v>64.599999999999994</v>
      </c>
      <c r="H119" s="15">
        <v>96.7</v>
      </c>
      <c r="I119" s="15">
        <v>92.4</v>
      </c>
      <c r="J119" s="15">
        <v>92.9</v>
      </c>
      <c r="K119" s="15">
        <v>97.1</v>
      </c>
    </row>
    <row r="120" spans="1:11" x14ac:dyDescent="0.25">
      <c r="A120" s="13">
        <v>2846180850</v>
      </c>
      <c r="B120" t="s">
        <v>408</v>
      </c>
      <c r="C120" t="s">
        <v>415</v>
      </c>
      <c r="D120" t="s">
        <v>416</v>
      </c>
      <c r="E120" s="15">
        <v>79.900000000000006</v>
      </c>
      <c r="F120" s="15">
        <v>94.2</v>
      </c>
      <c r="G120" s="15">
        <v>63</v>
      </c>
      <c r="H120" s="15">
        <v>83.7</v>
      </c>
      <c r="I120" s="15">
        <v>88.1</v>
      </c>
      <c r="J120" s="15">
        <v>81.099999999999994</v>
      </c>
      <c r="K120" s="15">
        <v>84.2</v>
      </c>
    </row>
    <row r="121" spans="1:11" x14ac:dyDescent="0.25">
      <c r="A121" s="13">
        <v>2917860250</v>
      </c>
      <c r="B121" t="s">
        <v>417</v>
      </c>
      <c r="C121" t="s">
        <v>418</v>
      </c>
      <c r="D121" t="s">
        <v>419</v>
      </c>
      <c r="E121" s="15">
        <v>91</v>
      </c>
      <c r="F121" s="15">
        <v>97.3</v>
      </c>
      <c r="G121" s="15">
        <v>79.8</v>
      </c>
      <c r="H121" s="15">
        <v>95.8</v>
      </c>
      <c r="I121" s="15">
        <v>91.6</v>
      </c>
      <c r="J121" s="15">
        <v>101.2</v>
      </c>
      <c r="K121" s="15">
        <v>94.8</v>
      </c>
    </row>
    <row r="122" spans="1:11" x14ac:dyDescent="0.25">
      <c r="A122" s="13">
        <v>2927900500</v>
      </c>
      <c r="B122" t="s">
        <v>417</v>
      </c>
      <c r="C122" t="s">
        <v>420</v>
      </c>
      <c r="D122" t="s">
        <v>421</v>
      </c>
      <c r="E122" s="15">
        <v>83.9</v>
      </c>
      <c r="F122" s="15">
        <v>94.1</v>
      </c>
      <c r="G122" s="15">
        <v>61.3</v>
      </c>
      <c r="H122" s="15">
        <v>102.7</v>
      </c>
      <c r="I122" s="15">
        <v>77.5</v>
      </c>
      <c r="J122" s="15">
        <v>94.8</v>
      </c>
      <c r="K122" s="15">
        <v>93.6</v>
      </c>
    </row>
    <row r="123" spans="1:11" x14ac:dyDescent="0.25">
      <c r="A123" s="13">
        <v>2928140600</v>
      </c>
      <c r="B123" t="s">
        <v>417</v>
      </c>
      <c r="C123" t="s">
        <v>422</v>
      </c>
      <c r="D123" t="s">
        <v>423</v>
      </c>
      <c r="E123" s="15">
        <v>88.8</v>
      </c>
      <c r="F123" s="15">
        <v>96.3</v>
      </c>
      <c r="G123" s="15">
        <v>83.1</v>
      </c>
      <c r="H123" s="15">
        <v>98.8</v>
      </c>
      <c r="I123" s="15">
        <v>86.8</v>
      </c>
      <c r="J123" s="15">
        <v>80</v>
      </c>
      <c r="K123" s="15">
        <v>89.5</v>
      </c>
    </row>
    <row r="124" spans="1:11" x14ac:dyDescent="0.25">
      <c r="A124" s="13">
        <v>2941180880</v>
      </c>
      <c r="B124" t="s">
        <v>417</v>
      </c>
      <c r="C124" t="s">
        <v>424</v>
      </c>
      <c r="D124" t="s">
        <v>425</v>
      </c>
      <c r="E124" s="15">
        <v>88.2</v>
      </c>
      <c r="F124" s="15">
        <v>99.2</v>
      </c>
      <c r="G124" s="15">
        <v>74.8</v>
      </c>
      <c r="H124" s="15">
        <v>92.7</v>
      </c>
      <c r="I124" s="15">
        <v>93</v>
      </c>
      <c r="J124" s="15">
        <v>88</v>
      </c>
      <c r="K124" s="15">
        <v>92.1</v>
      </c>
    </row>
    <row r="125" spans="1:11" x14ac:dyDescent="0.25">
      <c r="A125" s="13">
        <v>3013740200</v>
      </c>
      <c r="B125" t="s">
        <v>428</v>
      </c>
      <c r="C125" t="s">
        <v>840</v>
      </c>
      <c r="D125" t="s">
        <v>841</v>
      </c>
      <c r="E125" s="15">
        <v>96.5</v>
      </c>
      <c r="F125" s="15">
        <v>107.1</v>
      </c>
      <c r="G125" s="15">
        <v>91.2</v>
      </c>
      <c r="H125" s="15">
        <v>81.099999999999994</v>
      </c>
      <c r="I125" s="15">
        <v>103.9</v>
      </c>
      <c r="J125" s="15">
        <v>108.6</v>
      </c>
      <c r="K125" s="15">
        <v>96.5</v>
      </c>
    </row>
    <row r="126" spans="1:11" x14ac:dyDescent="0.25">
      <c r="A126" s="13">
        <v>3024500500</v>
      </c>
      <c r="B126" t="s">
        <v>428</v>
      </c>
      <c r="C126" t="s">
        <v>429</v>
      </c>
      <c r="D126" t="s">
        <v>430</v>
      </c>
      <c r="E126" s="15">
        <v>96.3</v>
      </c>
      <c r="F126" s="15">
        <v>101.9</v>
      </c>
      <c r="G126" s="15">
        <v>93.5</v>
      </c>
      <c r="H126" s="15">
        <v>79.599999999999994</v>
      </c>
      <c r="I126" s="15">
        <v>93</v>
      </c>
      <c r="J126" s="15">
        <v>102</v>
      </c>
      <c r="K126" s="15">
        <v>100.1</v>
      </c>
    </row>
    <row r="127" spans="1:11" x14ac:dyDescent="0.25">
      <c r="A127" s="13">
        <v>3130700600</v>
      </c>
      <c r="B127" t="s">
        <v>431</v>
      </c>
      <c r="C127" t="s">
        <v>432</v>
      </c>
      <c r="D127" t="s">
        <v>433</v>
      </c>
      <c r="E127" s="15">
        <v>94.7</v>
      </c>
      <c r="F127" s="15">
        <v>97.7</v>
      </c>
      <c r="G127" s="15">
        <v>77.3</v>
      </c>
      <c r="H127" s="15">
        <v>94.4</v>
      </c>
      <c r="I127" s="15">
        <v>97.9</v>
      </c>
      <c r="J127" s="15">
        <v>102.6</v>
      </c>
      <c r="K127" s="15">
        <v>105.9</v>
      </c>
    </row>
    <row r="128" spans="1:11" x14ac:dyDescent="0.25">
      <c r="A128" s="13">
        <v>3136540700</v>
      </c>
      <c r="B128" t="s">
        <v>431</v>
      </c>
      <c r="C128" t="s">
        <v>434</v>
      </c>
      <c r="D128" t="s">
        <v>435</v>
      </c>
      <c r="E128" s="15">
        <v>90.1</v>
      </c>
      <c r="F128" s="15">
        <v>100.1</v>
      </c>
      <c r="G128" s="15">
        <v>79.900000000000006</v>
      </c>
      <c r="H128" s="15">
        <v>85.5</v>
      </c>
      <c r="I128" s="15">
        <v>92.1</v>
      </c>
      <c r="J128" s="15">
        <v>91.9</v>
      </c>
      <c r="K128" s="15">
        <v>94.4</v>
      </c>
    </row>
    <row r="129" spans="1:11" x14ac:dyDescent="0.25">
      <c r="A129" s="13">
        <v>3229820400</v>
      </c>
      <c r="B129" t="s">
        <v>436</v>
      </c>
      <c r="C129" t="s">
        <v>437</v>
      </c>
      <c r="D129" t="s">
        <v>438</v>
      </c>
      <c r="E129" s="15">
        <v>96.1</v>
      </c>
      <c r="F129" s="15">
        <v>104.3</v>
      </c>
      <c r="G129" s="15">
        <v>105</v>
      </c>
      <c r="H129" s="15">
        <v>96.3</v>
      </c>
      <c r="I129" s="15">
        <v>112.6</v>
      </c>
      <c r="J129" s="15">
        <v>82.3</v>
      </c>
      <c r="K129" s="15">
        <v>82.7</v>
      </c>
    </row>
    <row r="130" spans="1:11" x14ac:dyDescent="0.25">
      <c r="A130" s="13">
        <v>3239900600</v>
      </c>
      <c r="B130" t="s">
        <v>436</v>
      </c>
      <c r="C130" t="s">
        <v>439</v>
      </c>
      <c r="D130" t="s">
        <v>440</v>
      </c>
      <c r="E130" s="15">
        <v>102.9</v>
      </c>
      <c r="F130" s="15">
        <v>101.5</v>
      </c>
      <c r="G130" s="15">
        <v>117.5</v>
      </c>
      <c r="H130" s="15">
        <v>81.099999999999994</v>
      </c>
      <c r="I130" s="15">
        <v>116.1</v>
      </c>
      <c r="J130" s="15">
        <v>88</v>
      </c>
      <c r="K130" s="15">
        <v>95.6</v>
      </c>
    </row>
    <row r="131" spans="1:11" x14ac:dyDescent="0.25">
      <c r="A131" s="13">
        <v>3331700500</v>
      </c>
      <c r="B131" t="s">
        <v>441</v>
      </c>
      <c r="C131" t="s">
        <v>442</v>
      </c>
      <c r="D131" t="s">
        <v>443</v>
      </c>
      <c r="E131" s="15">
        <v>110.1</v>
      </c>
      <c r="F131" s="15">
        <v>98.8</v>
      </c>
      <c r="G131" s="15">
        <v>116.2</v>
      </c>
      <c r="H131" s="15">
        <v>120.7</v>
      </c>
      <c r="I131" s="15">
        <v>103</v>
      </c>
      <c r="J131" s="15">
        <v>106.2</v>
      </c>
      <c r="K131" s="15">
        <v>109.9</v>
      </c>
    </row>
    <row r="132" spans="1:11" x14ac:dyDescent="0.25">
      <c r="A132" s="13">
        <v>3435614050</v>
      </c>
      <c r="B132" t="s">
        <v>444</v>
      </c>
      <c r="C132" t="s">
        <v>447</v>
      </c>
      <c r="D132" t="s">
        <v>448</v>
      </c>
      <c r="E132" s="15">
        <v>121.1</v>
      </c>
      <c r="F132" s="15">
        <v>104.2</v>
      </c>
      <c r="G132" s="15">
        <v>162.30000000000001</v>
      </c>
      <c r="H132" s="15">
        <v>104.9</v>
      </c>
      <c r="I132" s="15">
        <v>101.2</v>
      </c>
      <c r="J132" s="15">
        <v>109.6</v>
      </c>
      <c r="K132" s="15">
        <v>105.3</v>
      </c>
    </row>
    <row r="133" spans="1:11" x14ac:dyDescent="0.25">
      <c r="A133" s="13">
        <v>3435154250</v>
      </c>
      <c r="B133" t="s">
        <v>444</v>
      </c>
      <c r="C133" t="s">
        <v>810</v>
      </c>
      <c r="D133" t="s">
        <v>449</v>
      </c>
      <c r="E133" s="15">
        <v>118.1</v>
      </c>
      <c r="F133" s="15">
        <v>100.6</v>
      </c>
      <c r="G133" s="15">
        <v>148.19999999999999</v>
      </c>
      <c r="H133" s="15">
        <v>104.4</v>
      </c>
      <c r="I133" s="15">
        <v>105.6</v>
      </c>
      <c r="J133" s="15">
        <v>122.3</v>
      </c>
      <c r="K133" s="15">
        <v>107.1</v>
      </c>
    </row>
    <row r="134" spans="1:11" x14ac:dyDescent="0.25">
      <c r="A134" s="13">
        <v>3435614260</v>
      </c>
      <c r="B134" t="s">
        <v>444</v>
      </c>
      <c r="C134" t="s">
        <v>447</v>
      </c>
      <c r="D134" t="s">
        <v>450</v>
      </c>
      <c r="E134" s="15">
        <v>107.4</v>
      </c>
      <c r="F134" s="15">
        <v>102.2</v>
      </c>
      <c r="G134" s="15">
        <v>128.30000000000001</v>
      </c>
      <c r="H134" s="15">
        <v>94.3</v>
      </c>
      <c r="I134" s="15">
        <v>98.1</v>
      </c>
      <c r="J134" s="15">
        <v>97.2</v>
      </c>
      <c r="K134" s="15">
        <v>99.5</v>
      </c>
    </row>
    <row r="135" spans="1:11" x14ac:dyDescent="0.25">
      <c r="A135" s="13">
        <v>3435084500</v>
      </c>
      <c r="B135" t="s">
        <v>444</v>
      </c>
      <c r="C135" t="s">
        <v>445</v>
      </c>
      <c r="D135" t="s">
        <v>446</v>
      </c>
      <c r="E135" s="15">
        <v>112.7</v>
      </c>
      <c r="F135" s="15">
        <v>103.4</v>
      </c>
      <c r="G135" s="15">
        <v>134.4</v>
      </c>
      <c r="H135" s="15">
        <v>104.9</v>
      </c>
      <c r="I135" s="15">
        <v>100.6</v>
      </c>
      <c r="J135" s="15">
        <v>107.6</v>
      </c>
      <c r="K135" s="15">
        <v>104.7</v>
      </c>
    </row>
    <row r="136" spans="1:11" x14ac:dyDescent="0.25">
      <c r="A136" s="13">
        <v>3510740200</v>
      </c>
      <c r="B136" t="s">
        <v>451</v>
      </c>
      <c r="C136" t="s">
        <v>452</v>
      </c>
      <c r="D136" t="s">
        <v>778</v>
      </c>
      <c r="E136" s="15">
        <v>96.4</v>
      </c>
      <c r="F136" s="15">
        <v>98.5</v>
      </c>
      <c r="G136" s="15">
        <v>91.1</v>
      </c>
      <c r="H136" s="15">
        <v>85.6</v>
      </c>
      <c r="I136" s="15">
        <v>89.2</v>
      </c>
      <c r="J136" s="15">
        <v>108.8</v>
      </c>
      <c r="K136" s="15">
        <v>102.5</v>
      </c>
    </row>
    <row r="137" spans="1:11" x14ac:dyDescent="0.25">
      <c r="A137" s="13">
        <v>3529740500</v>
      </c>
      <c r="B137" t="s">
        <v>451</v>
      </c>
      <c r="C137" t="s">
        <v>453</v>
      </c>
      <c r="D137" t="s">
        <v>454</v>
      </c>
      <c r="E137" s="15">
        <v>91.9</v>
      </c>
      <c r="F137" s="15">
        <v>97.9</v>
      </c>
      <c r="G137" s="15">
        <v>83.8</v>
      </c>
      <c r="H137" s="15">
        <v>81.099999999999994</v>
      </c>
      <c r="I137" s="15">
        <v>94.7</v>
      </c>
      <c r="J137" s="15">
        <v>121</v>
      </c>
      <c r="K137" s="15">
        <v>93.8</v>
      </c>
    </row>
    <row r="138" spans="1:11" x14ac:dyDescent="0.25">
      <c r="A138" s="13">
        <v>3510740595</v>
      </c>
      <c r="B138" t="s">
        <v>451</v>
      </c>
      <c r="C138" t="s">
        <v>452</v>
      </c>
      <c r="D138" t="s">
        <v>816</v>
      </c>
      <c r="E138" s="15">
        <v>94.2</v>
      </c>
      <c r="F138" s="15">
        <v>97.2</v>
      </c>
      <c r="G138" s="15">
        <v>95.6</v>
      </c>
      <c r="H138" s="15">
        <v>85.5</v>
      </c>
      <c r="I138" s="15">
        <v>93.7</v>
      </c>
      <c r="J138" s="15">
        <v>98.1</v>
      </c>
      <c r="K138" s="15">
        <v>93.4</v>
      </c>
    </row>
    <row r="139" spans="1:11" x14ac:dyDescent="0.25">
      <c r="A139" s="13">
        <v>3610580001</v>
      </c>
      <c r="B139" t="s">
        <v>455</v>
      </c>
      <c r="C139" t="s">
        <v>456</v>
      </c>
      <c r="D139" t="s">
        <v>457</v>
      </c>
      <c r="E139" s="15">
        <v>105.7</v>
      </c>
      <c r="F139" s="15">
        <v>103.3</v>
      </c>
      <c r="G139" s="15">
        <v>109.1</v>
      </c>
      <c r="H139" s="15">
        <v>96.5</v>
      </c>
      <c r="I139" s="15">
        <v>103.2</v>
      </c>
      <c r="J139" s="15">
        <v>99.5</v>
      </c>
      <c r="K139" s="15">
        <v>107.6</v>
      </c>
    </row>
    <row r="140" spans="1:11" x14ac:dyDescent="0.25">
      <c r="A140" s="13">
        <v>3615380160</v>
      </c>
      <c r="B140" t="s">
        <v>455</v>
      </c>
      <c r="C140" t="s">
        <v>458</v>
      </c>
      <c r="D140" t="s">
        <v>459</v>
      </c>
      <c r="E140" s="15">
        <v>97.1</v>
      </c>
      <c r="F140" s="15">
        <v>96.9</v>
      </c>
      <c r="G140" s="15">
        <v>98.4</v>
      </c>
      <c r="H140" s="15">
        <v>92.1</v>
      </c>
      <c r="I140" s="15">
        <v>103.9</v>
      </c>
      <c r="J140" s="15">
        <v>87.2</v>
      </c>
      <c r="K140" s="15">
        <v>97</v>
      </c>
    </row>
    <row r="141" spans="1:11" x14ac:dyDescent="0.25">
      <c r="A141" s="13">
        <v>3646540850</v>
      </c>
      <c r="B141" t="s">
        <v>455</v>
      </c>
      <c r="C141" t="s">
        <v>817</v>
      </c>
      <c r="D141" t="s">
        <v>826</v>
      </c>
      <c r="E141" s="15">
        <v>91.7</v>
      </c>
      <c r="F141" s="15">
        <v>99.4</v>
      </c>
      <c r="G141" s="15">
        <v>83.2</v>
      </c>
      <c r="H141" s="15">
        <v>100.5</v>
      </c>
      <c r="I141" s="15">
        <v>108.9</v>
      </c>
      <c r="J141" s="15">
        <v>108.5</v>
      </c>
      <c r="K141" s="15">
        <v>86.4</v>
      </c>
    </row>
    <row r="142" spans="1:11" x14ac:dyDescent="0.25">
      <c r="A142" s="13">
        <v>3635614599</v>
      </c>
      <c r="B142" t="s">
        <v>455</v>
      </c>
      <c r="C142" t="s">
        <v>447</v>
      </c>
      <c r="D142" t="s">
        <v>460</v>
      </c>
      <c r="E142" s="15">
        <v>163.30000000000001</v>
      </c>
      <c r="F142" s="15">
        <v>113.4</v>
      </c>
      <c r="G142" s="15">
        <v>286.39999999999998</v>
      </c>
      <c r="H142" s="15">
        <v>116.8</v>
      </c>
      <c r="I142" s="15">
        <v>109.2</v>
      </c>
      <c r="J142" s="15">
        <v>128.19999999999999</v>
      </c>
      <c r="K142" s="15">
        <v>114</v>
      </c>
    </row>
    <row r="143" spans="1:11" x14ac:dyDescent="0.25">
      <c r="A143" s="13">
        <v>3635614600</v>
      </c>
      <c r="B143" t="s">
        <v>455</v>
      </c>
      <c r="C143" t="s">
        <v>447</v>
      </c>
      <c r="D143" t="s">
        <v>461</v>
      </c>
      <c r="E143" s="15">
        <v>232.6</v>
      </c>
      <c r="F143" s="15">
        <v>116.9</v>
      </c>
      <c r="G143" s="15">
        <v>504.6</v>
      </c>
      <c r="H143" s="15">
        <v>116.8</v>
      </c>
      <c r="I143" s="15">
        <v>118.4</v>
      </c>
      <c r="J143" s="15">
        <v>141.5</v>
      </c>
      <c r="K143" s="15">
        <v>129.9</v>
      </c>
    </row>
    <row r="144" spans="1:11" x14ac:dyDescent="0.25">
      <c r="A144" s="13">
        <v>3635614601</v>
      </c>
      <c r="B144" t="s">
        <v>455</v>
      </c>
      <c r="C144" t="s">
        <v>447</v>
      </c>
      <c r="D144" t="s">
        <v>462</v>
      </c>
      <c r="E144" s="15">
        <v>152.1</v>
      </c>
      <c r="F144" s="15">
        <v>110.6</v>
      </c>
      <c r="G144" s="15">
        <v>259.2</v>
      </c>
      <c r="H144" s="15">
        <v>116.8</v>
      </c>
      <c r="I144" s="15">
        <v>109</v>
      </c>
      <c r="J144" s="15">
        <v>118.3</v>
      </c>
      <c r="K144" s="15">
        <v>106.6</v>
      </c>
    </row>
    <row r="145" spans="1:11" x14ac:dyDescent="0.25">
      <c r="A145" s="13">
        <v>3688888500</v>
      </c>
      <c r="B145" t="s">
        <v>455</v>
      </c>
      <c r="C145" t="s">
        <v>869</v>
      </c>
      <c r="D145" t="s">
        <v>856</v>
      </c>
      <c r="E145" s="15">
        <v>100.5</v>
      </c>
      <c r="F145" s="15">
        <v>103.9</v>
      </c>
      <c r="G145" s="15">
        <v>95.6</v>
      </c>
      <c r="H145" s="15">
        <v>81.2</v>
      </c>
      <c r="I145" s="15">
        <v>103.5</v>
      </c>
      <c r="J145" s="15">
        <v>111.5</v>
      </c>
      <c r="K145" s="15">
        <v>105.5</v>
      </c>
    </row>
    <row r="146" spans="1:11" x14ac:dyDescent="0.25">
      <c r="A146" s="13">
        <v>3640380750</v>
      </c>
      <c r="B146" t="s">
        <v>455</v>
      </c>
      <c r="C146" t="s">
        <v>463</v>
      </c>
      <c r="D146" t="s">
        <v>464</v>
      </c>
      <c r="E146" s="15">
        <v>101.9</v>
      </c>
      <c r="F146" s="15">
        <v>97.5</v>
      </c>
      <c r="G146" s="15">
        <v>102.1</v>
      </c>
      <c r="H146" s="15">
        <v>87.8</v>
      </c>
      <c r="I146" s="15">
        <v>111</v>
      </c>
      <c r="J146" s="15">
        <v>108.5</v>
      </c>
      <c r="K146" s="15">
        <v>104</v>
      </c>
    </row>
    <row r="147" spans="1:11" x14ac:dyDescent="0.25">
      <c r="A147" s="13">
        <v>3645060850</v>
      </c>
      <c r="B147" t="s">
        <v>455</v>
      </c>
      <c r="C147" t="s">
        <v>829</v>
      </c>
      <c r="D147" t="s">
        <v>830</v>
      </c>
      <c r="E147" s="15">
        <v>106.1</v>
      </c>
      <c r="F147" s="15">
        <v>99.6</v>
      </c>
      <c r="G147" s="15">
        <v>116.3</v>
      </c>
      <c r="H147" s="15">
        <v>93.3</v>
      </c>
      <c r="I147" s="15">
        <v>109.3</v>
      </c>
      <c r="J147" s="15">
        <v>101.3</v>
      </c>
      <c r="K147" s="15">
        <v>103.4</v>
      </c>
    </row>
    <row r="148" spans="1:11" x14ac:dyDescent="0.25">
      <c r="A148" s="13">
        <v>3646540900</v>
      </c>
      <c r="B148" t="s">
        <v>455</v>
      </c>
      <c r="C148" t="s">
        <v>817</v>
      </c>
      <c r="D148" t="s">
        <v>818</v>
      </c>
      <c r="E148" s="15">
        <v>96</v>
      </c>
      <c r="F148" s="15">
        <v>99</v>
      </c>
      <c r="G148" s="15">
        <v>86.6</v>
      </c>
      <c r="H148" s="15">
        <v>100.5</v>
      </c>
      <c r="I148" s="15">
        <v>110.3</v>
      </c>
      <c r="J148" s="15">
        <v>100.5</v>
      </c>
      <c r="K148" s="15">
        <v>96.9</v>
      </c>
    </row>
    <row r="149" spans="1:11" x14ac:dyDescent="0.25">
      <c r="A149" s="13">
        <v>3711700100</v>
      </c>
      <c r="B149" t="s">
        <v>465</v>
      </c>
      <c r="C149" t="s">
        <v>466</v>
      </c>
      <c r="D149" t="s">
        <v>467</v>
      </c>
      <c r="E149" s="15">
        <v>107.4</v>
      </c>
      <c r="F149" s="15">
        <v>97.4</v>
      </c>
      <c r="G149" s="15">
        <v>117.8</v>
      </c>
      <c r="H149" s="15">
        <v>95.6</v>
      </c>
      <c r="I149" s="15">
        <v>93.7</v>
      </c>
      <c r="J149" s="15">
        <v>111.5</v>
      </c>
      <c r="K149" s="15">
        <v>109</v>
      </c>
    </row>
    <row r="150" spans="1:11" x14ac:dyDescent="0.25">
      <c r="A150" s="13">
        <v>3720500300</v>
      </c>
      <c r="B150" t="s">
        <v>465</v>
      </c>
      <c r="C150" t="s">
        <v>471</v>
      </c>
      <c r="D150" t="s">
        <v>472</v>
      </c>
      <c r="E150" s="15">
        <v>108.5</v>
      </c>
      <c r="F150" s="15">
        <v>99.9</v>
      </c>
      <c r="G150" s="15">
        <v>122.4</v>
      </c>
      <c r="H150" s="15">
        <v>88.9</v>
      </c>
      <c r="I150" s="15">
        <v>92.9</v>
      </c>
      <c r="J150" s="15">
        <v>130.4</v>
      </c>
      <c r="K150" s="15">
        <v>106.7</v>
      </c>
    </row>
    <row r="151" spans="1:11" x14ac:dyDescent="0.25">
      <c r="A151" s="13">
        <v>3739580740</v>
      </c>
      <c r="B151" t="s">
        <v>465</v>
      </c>
      <c r="C151" t="s">
        <v>473</v>
      </c>
      <c r="D151" t="s">
        <v>474</v>
      </c>
      <c r="E151" s="15">
        <v>95.3</v>
      </c>
      <c r="F151" s="15">
        <v>99.6</v>
      </c>
      <c r="G151" s="15">
        <v>88.7</v>
      </c>
      <c r="H151" s="15">
        <v>89.7</v>
      </c>
      <c r="I151" s="15">
        <v>89.5</v>
      </c>
      <c r="J151" s="15">
        <v>116.4</v>
      </c>
      <c r="K151" s="15">
        <v>98.8</v>
      </c>
    </row>
    <row r="152" spans="1:11" x14ac:dyDescent="0.25">
      <c r="A152" s="13">
        <v>3716740755</v>
      </c>
      <c r="B152" t="s">
        <v>465</v>
      </c>
      <c r="C152" t="s">
        <v>468</v>
      </c>
      <c r="D152" t="s">
        <v>470</v>
      </c>
      <c r="E152" s="15">
        <v>88.1</v>
      </c>
      <c r="F152" s="15">
        <v>94.9</v>
      </c>
      <c r="G152" s="15">
        <v>72.7</v>
      </c>
      <c r="H152" s="15">
        <v>104.7</v>
      </c>
      <c r="I152" s="15">
        <v>97.8</v>
      </c>
      <c r="J152" s="15">
        <v>89</v>
      </c>
      <c r="K152" s="15">
        <v>91</v>
      </c>
    </row>
    <row r="153" spans="1:11" x14ac:dyDescent="0.25">
      <c r="A153" s="13">
        <v>3749180950</v>
      </c>
      <c r="B153" t="s">
        <v>465</v>
      </c>
      <c r="C153" t="s">
        <v>475</v>
      </c>
      <c r="D153" t="s">
        <v>476</v>
      </c>
      <c r="E153" s="15">
        <v>89.5</v>
      </c>
      <c r="F153" s="15">
        <v>96.6</v>
      </c>
      <c r="G153" s="15">
        <v>72.7</v>
      </c>
      <c r="H153" s="15">
        <v>94.8</v>
      </c>
      <c r="I153" s="15">
        <v>90.4</v>
      </c>
      <c r="J153" s="15">
        <v>106.7</v>
      </c>
      <c r="K153" s="15">
        <v>96.3</v>
      </c>
    </row>
    <row r="154" spans="1:11" x14ac:dyDescent="0.25">
      <c r="A154" s="13">
        <v>3813900200</v>
      </c>
      <c r="B154" t="s">
        <v>477</v>
      </c>
      <c r="C154" t="s">
        <v>478</v>
      </c>
      <c r="D154" t="s">
        <v>479</v>
      </c>
      <c r="E154" s="15">
        <v>87.1</v>
      </c>
      <c r="F154" s="15">
        <v>104.4</v>
      </c>
      <c r="G154" s="15">
        <v>67.3</v>
      </c>
      <c r="H154" s="15">
        <v>84.9</v>
      </c>
      <c r="I154" s="15">
        <v>98.3</v>
      </c>
      <c r="J154" s="15">
        <v>93.1</v>
      </c>
      <c r="K154" s="15">
        <v>92.5</v>
      </c>
    </row>
    <row r="155" spans="1:11" x14ac:dyDescent="0.25">
      <c r="A155" s="13">
        <v>3822020400</v>
      </c>
      <c r="B155" t="s">
        <v>477</v>
      </c>
      <c r="C155" t="s">
        <v>831</v>
      </c>
      <c r="D155" t="s">
        <v>832</v>
      </c>
      <c r="E155" s="15">
        <v>97</v>
      </c>
      <c r="F155" s="15">
        <v>99.5</v>
      </c>
      <c r="G155" s="15">
        <v>84.1</v>
      </c>
      <c r="H155" s="15">
        <v>83.5</v>
      </c>
      <c r="I155" s="15">
        <v>99.5</v>
      </c>
      <c r="J155" s="15">
        <v>123.9</v>
      </c>
      <c r="K155" s="15">
        <v>105.6</v>
      </c>
    </row>
    <row r="156" spans="1:11" x14ac:dyDescent="0.25">
      <c r="A156" s="13">
        <v>3824220500</v>
      </c>
      <c r="B156" t="s">
        <v>477</v>
      </c>
      <c r="C156" t="s">
        <v>480</v>
      </c>
      <c r="D156" t="s">
        <v>481</v>
      </c>
      <c r="E156" s="15">
        <v>90.4</v>
      </c>
      <c r="F156" s="15">
        <v>92</v>
      </c>
      <c r="G156" s="15">
        <v>86.4</v>
      </c>
      <c r="H156" s="15">
        <v>84.8</v>
      </c>
      <c r="I156" s="15">
        <v>93</v>
      </c>
      <c r="J156" s="15">
        <v>106.4</v>
      </c>
      <c r="K156" s="15">
        <v>91.4</v>
      </c>
    </row>
    <row r="157" spans="1:11" x14ac:dyDescent="0.25">
      <c r="A157" s="13">
        <v>3833500800</v>
      </c>
      <c r="B157" t="s">
        <v>477</v>
      </c>
      <c r="C157" t="s">
        <v>482</v>
      </c>
      <c r="D157" t="s">
        <v>483</v>
      </c>
      <c r="E157" s="15">
        <v>88.7</v>
      </c>
      <c r="F157" s="15">
        <v>92.8</v>
      </c>
      <c r="G157" s="15">
        <v>69.8</v>
      </c>
      <c r="H157" s="15">
        <v>85</v>
      </c>
      <c r="I157" s="15">
        <v>99.6</v>
      </c>
      <c r="J157" s="15">
        <v>113.8</v>
      </c>
      <c r="K157" s="15">
        <v>97</v>
      </c>
    </row>
    <row r="158" spans="1:11" x14ac:dyDescent="0.25">
      <c r="A158" s="13">
        <v>3917140250</v>
      </c>
      <c r="B158" t="s">
        <v>484</v>
      </c>
      <c r="C158" t="s">
        <v>485</v>
      </c>
      <c r="D158" t="s">
        <v>486</v>
      </c>
      <c r="E158" s="15">
        <v>96.9</v>
      </c>
      <c r="F158" s="15">
        <v>100.4</v>
      </c>
      <c r="G158" s="15">
        <v>88.8</v>
      </c>
      <c r="H158" s="15">
        <v>97.4</v>
      </c>
      <c r="I158" s="15">
        <v>101.5</v>
      </c>
      <c r="J158" s="15">
        <v>103.4</v>
      </c>
      <c r="K158" s="15">
        <v>99.9</v>
      </c>
    </row>
    <row r="159" spans="1:11" x14ac:dyDescent="0.25">
      <c r="A159" s="13">
        <v>3917460300</v>
      </c>
      <c r="B159" t="s">
        <v>484</v>
      </c>
      <c r="C159" t="s">
        <v>487</v>
      </c>
      <c r="D159" t="s">
        <v>488</v>
      </c>
      <c r="E159" s="15">
        <v>94.2</v>
      </c>
      <c r="F159" s="15">
        <v>100.7</v>
      </c>
      <c r="G159" s="15">
        <v>83.6</v>
      </c>
      <c r="H159" s="15">
        <v>86.9</v>
      </c>
      <c r="I159" s="15">
        <v>98.7</v>
      </c>
      <c r="J159" s="15">
        <v>106.9</v>
      </c>
      <c r="K159" s="15">
        <v>99</v>
      </c>
    </row>
    <row r="160" spans="1:11" x14ac:dyDescent="0.25">
      <c r="A160" s="13">
        <v>3918140350</v>
      </c>
      <c r="B160" t="s">
        <v>484</v>
      </c>
      <c r="C160" t="s">
        <v>489</v>
      </c>
      <c r="D160" t="s">
        <v>490</v>
      </c>
      <c r="E160" s="15">
        <v>93.1</v>
      </c>
      <c r="F160" s="15">
        <v>101.4</v>
      </c>
      <c r="G160" s="15">
        <v>92.5</v>
      </c>
      <c r="H160" s="15">
        <v>100.2</v>
      </c>
      <c r="I160" s="15">
        <v>92.7</v>
      </c>
      <c r="J160" s="15">
        <v>82.1</v>
      </c>
      <c r="K160" s="15">
        <v>89.9</v>
      </c>
    </row>
    <row r="161" spans="1:11" x14ac:dyDescent="0.25">
      <c r="A161" s="13">
        <v>3919430400</v>
      </c>
      <c r="B161" t="s">
        <v>484</v>
      </c>
      <c r="C161" t="s">
        <v>491</v>
      </c>
      <c r="D161" t="s">
        <v>492</v>
      </c>
      <c r="E161" s="15">
        <v>98.1</v>
      </c>
      <c r="F161" s="15">
        <v>98.3</v>
      </c>
      <c r="G161" s="15">
        <v>83.8</v>
      </c>
      <c r="H161" s="15">
        <v>110.9</v>
      </c>
      <c r="I161" s="15">
        <v>107.6</v>
      </c>
      <c r="J161" s="15">
        <v>120.1</v>
      </c>
      <c r="K161" s="15">
        <v>101.2</v>
      </c>
    </row>
    <row r="162" spans="1:11" x14ac:dyDescent="0.25">
      <c r="A162" s="13">
        <v>3922300425</v>
      </c>
      <c r="B162" t="s">
        <v>484</v>
      </c>
      <c r="C162" t="s">
        <v>493</v>
      </c>
      <c r="D162" t="s">
        <v>494</v>
      </c>
      <c r="E162" s="15">
        <v>95.5</v>
      </c>
      <c r="F162" s="15">
        <v>98.3</v>
      </c>
      <c r="G162" s="15">
        <v>92.1</v>
      </c>
      <c r="H162" s="15">
        <v>97.6</v>
      </c>
      <c r="I162" s="15">
        <v>103.5</v>
      </c>
      <c r="J162" s="15">
        <v>81.3</v>
      </c>
      <c r="K162" s="15">
        <v>96.3</v>
      </c>
    </row>
    <row r="163" spans="1:11" x14ac:dyDescent="0.25">
      <c r="A163" s="13">
        <v>3941780500</v>
      </c>
      <c r="B163" t="s">
        <v>484</v>
      </c>
      <c r="C163" t="s">
        <v>857</v>
      </c>
      <c r="D163" t="s">
        <v>858</v>
      </c>
      <c r="E163" s="15">
        <v>93.7</v>
      </c>
      <c r="F163" s="15">
        <v>99.2</v>
      </c>
      <c r="G163" s="15">
        <v>79.900000000000006</v>
      </c>
      <c r="H163" s="15">
        <v>97.3</v>
      </c>
      <c r="I163" s="15">
        <v>97.1</v>
      </c>
      <c r="J163" s="15">
        <v>94.7</v>
      </c>
      <c r="K163" s="15">
        <v>100.8</v>
      </c>
    </row>
    <row r="164" spans="1:11" x14ac:dyDescent="0.25">
      <c r="A164" s="13">
        <v>3945780780</v>
      </c>
      <c r="B164" t="s">
        <v>484</v>
      </c>
      <c r="C164" t="s">
        <v>849</v>
      </c>
      <c r="D164" t="s">
        <v>850</v>
      </c>
      <c r="E164" s="15">
        <v>99.1</v>
      </c>
      <c r="F164" s="15">
        <v>100.5</v>
      </c>
      <c r="G164" s="15">
        <v>93.8</v>
      </c>
      <c r="H164" s="15">
        <v>97.1</v>
      </c>
      <c r="I164" s="15">
        <v>96.5</v>
      </c>
      <c r="J164" s="15">
        <v>121.9</v>
      </c>
      <c r="K164" s="15">
        <v>100.9</v>
      </c>
    </row>
    <row r="165" spans="1:11" x14ac:dyDescent="0.25">
      <c r="A165" s="13">
        <v>3949660900</v>
      </c>
      <c r="B165" t="s">
        <v>484</v>
      </c>
      <c r="C165" t="s">
        <v>851</v>
      </c>
      <c r="D165" t="s">
        <v>852</v>
      </c>
      <c r="E165" s="15">
        <v>90</v>
      </c>
      <c r="F165" s="15">
        <v>98.1</v>
      </c>
      <c r="G165" s="15">
        <v>78.8</v>
      </c>
      <c r="H165" s="15">
        <v>89.7</v>
      </c>
      <c r="I165" s="15">
        <v>101.2</v>
      </c>
      <c r="J165" s="15">
        <v>84.7</v>
      </c>
      <c r="K165" s="15">
        <v>93.5</v>
      </c>
    </row>
    <row r="166" spans="1:11" x14ac:dyDescent="0.25">
      <c r="A166" s="13">
        <v>4046140800</v>
      </c>
      <c r="B166" t="s">
        <v>497</v>
      </c>
      <c r="C166" t="s">
        <v>509</v>
      </c>
      <c r="D166" t="s">
        <v>510</v>
      </c>
      <c r="E166" s="15">
        <v>89.5</v>
      </c>
      <c r="F166" s="15">
        <v>96.7</v>
      </c>
      <c r="G166" s="15">
        <v>81.400000000000006</v>
      </c>
      <c r="H166" s="15">
        <v>94.8</v>
      </c>
      <c r="I166" s="15">
        <v>84.4</v>
      </c>
      <c r="J166" s="15">
        <v>94.8</v>
      </c>
      <c r="K166" s="15">
        <v>92.3</v>
      </c>
    </row>
    <row r="167" spans="1:11" x14ac:dyDescent="0.25">
      <c r="A167" s="13">
        <v>4036420150</v>
      </c>
      <c r="B167" t="s">
        <v>497</v>
      </c>
      <c r="C167" t="s">
        <v>504</v>
      </c>
      <c r="D167" t="s">
        <v>505</v>
      </c>
      <c r="E167" s="15">
        <v>90.7</v>
      </c>
      <c r="F167" s="15">
        <v>95</v>
      </c>
      <c r="G167" s="15">
        <v>84</v>
      </c>
      <c r="H167" s="15">
        <v>87.1</v>
      </c>
      <c r="I167" s="15">
        <v>87</v>
      </c>
      <c r="J167" s="15">
        <v>88</v>
      </c>
      <c r="K167" s="15">
        <v>96.6</v>
      </c>
    </row>
    <row r="168" spans="1:11" x14ac:dyDescent="0.25">
      <c r="A168" s="13">
        <v>4021420200</v>
      </c>
      <c r="B168" t="s">
        <v>497</v>
      </c>
      <c r="C168" t="s">
        <v>498</v>
      </c>
      <c r="D168" t="s">
        <v>499</v>
      </c>
      <c r="E168" s="15">
        <v>90</v>
      </c>
      <c r="F168" s="15">
        <v>96.6</v>
      </c>
      <c r="G168" s="15">
        <v>73.8</v>
      </c>
      <c r="H168" s="15">
        <v>97.2</v>
      </c>
      <c r="I168" s="15">
        <v>89.5</v>
      </c>
      <c r="J168" s="15">
        <v>106.6</v>
      </c>
      <c r="K168" s="15">
        <v>96.5</v>
      </c>
    </row>
    <row r="169" spans="1:11" x14ac:dyDescent="0.25">
      <c r="A169" s="13">
        <v>4034780550</v>
      </c>
      <c r="B169" t="s">
        <v>497</v>
      </c>
      <c r="C169" t="s">
        <v>502</v>
      </c>
      <c r="D169" t="s">
        <v>503</v>
      </c>
      <c r="E169" s="15">
        <v>81.7</v>
      </c>
      <c r="F169" s="15">
        <v>96.1</v>
      </c>
      <c r="G169" s="15">
        <v>64.8</v>
      </c>
      <c r="H169" s="15">
        <v>98.1</v>
      </c>
      <c r="I169" s="15">
        <v>84.9</v>
      </c>
      <c r="J169" s="15">
        <v>89.6</v>
      </c>
      <c r="K169" s="15">
        <v>83.2</v>
      </c>
    </row>
    <row r="170" spans="1:11" x14ac:dyDescent="0.25">
      <c r="A170" s="13">
        <v>4036420700</v>
      </c>
      <c r="B170" t="s">
        <v>497</v>
      </c>
      <c r="C170" t="s">
        <v>504</v>
      </c>
      <c r="D170" t="s">
        <v>506</v>
      </c>
      <c r="E170" s="15">
        <v>81</v>
      </c>
      <c r="F170" s="15">
        <v>94.7</v>
      </c>
      <c r="G170" s="15">
        <v>58.5</v>
      </c>
      <c r="H170" s="15">
        <v>96.7</v>
      </c>
      <c r="I170" s="15">
        <v>84.7</v>
      </c>
      <c r="J170" s="15">
        <v>99.9</v>
      </c>
      <c r="K170" s="15">
        <v>86.2</v>
      </c>
    </row>
    <row r="171" spans="1:11" x14ac:dyDescent="0.25">
      <c r="A171" s="13">
        <v>4038620712</v>
      </c>
      <c r="B171" t="s">
        <v>497</v>
      </c>
      <c r="C171" t="s">
        <v>507</v>
      </c>
      <c r="D171" t="s">
        <v>508</v>
      </c>
      <c r="E171" s="15">
        <v>82.4</v>
      </c>
      <c r="F171" s="15">
        <v>95</v>
      </c>
      <c r="G171" s="15">
        <v>66.5</v>
      </c>
      <c r="H171" s="15">
        <v>94</v>
      </c>
      <c r="I171" s="15">
        <v>89</v>
      </c>
      <c r="J171" s="15">
        <v>89.1</v>
      </c>
      <c r="K171" s="15">
        <v>84.6</v>
      </c>
    </row>
    <row r="172" spans="1:11" x14ac:dyDescent="0.25">
      <c r="A172" s="13">
        <v>4046140865</v>
      </c>
      <c r="B172" t="s">
        <v>497</v>
      </c>
      <c r="C172" t="s">
        <v>509</v>
      </c>
      <c r="D172" t="s">
        <v>511</v>
      </c>
      <c r="E172" s="15">
        <v>83.1</v>
      </c>
      <c r="F172" s="15">
        <v>95.9</v>
      </c>
      <c r="G172" s="15">
        <v>64.7</v>
      </c>
      <c r="H172" s="15">
        <v>94.8</v>
      </c>
      <c r="I172" s="15">
        <v>87.2</v>
      </c>
      <c r="J172" s="15">
        <v>94.4</v>
      </c>
      <c r="K172" s="15">
        <v>87.1</v>
      </c>
    </row>
    <row r="173" spans="1:11" x14ac:dyDescent="0.25">
      <c r="A173" s="13">
        <v>4121660400</v>
      </c>
      <c r="B173" t="s">
        <v>512</v>
      </c>
      <c r="C173" t="s">
        <v>788</v>
      </c>
      <c r="D173" t="s">
        <v>789</v>
      </c>
      <c r="E173" s="15">
        <v>108.3</v>
      </c>
      <c r="F173" s="15">
        <v>104</v>
      </c>
      <c r="G173" s="15">
        <v>122.4</v>
      </c>
      <c r="H173" s="15">
        <v>93.3</v>
      </c>
      <c r="I173" s="15">
        <v>105.4</v>
      </c>
      <c r="J173" s="15">
        <v>121.7</v>
      </c>
      <c r="K173" s="15">
        <v>101.2</v>
      </c>
    </row>
    <row r="174" spans="1:11" x14ac:dyDescent="0.25">
      <c r="A174" s="13">
        <v>4138900600</v>
      </c>
      <c r="B174" t="s">
        <v>512</v>
      </c>
      <c r="C174" t="s">
        <v>513</v>
      </c>
      <c r="D174" t="s">
        <v>514</v>
      </c>
      <c r="E174" s="15">
        <v>117</v>
      </c>
      <c r="F174" s="15">
        <v>106.1</v>
      </c>
      <c r="G174" s="15">
        <v>140</v>
      </c>
      <c r="H174" s="15">
        <v>96.1</v>
      </c>
      <c r="I174" s="15">
        <v>124</v>
      </c>
      <c r="J174" s="15">
        <v>122.6</v>
      </c>
      <c r="K174" s="15">
        <v>105.3</v>
      </c>
    </row>
    <row r="175" spans="1:11" x14ac:dyDescent="0.25">
      <c r="A175" s="13">
        <v>4210900075</v>
      </c>
      <c r="B175" t="s">
        <v>515</v>
      </c>
      <c r="C175" t="s">
        <v>516</v>
      </c>
      <c r="D175" t="s">
        <v>517</v>
      </c>
      <c r="E175" s="15">
        <v>102.4</v>
      </c>
      <c r="F175" s="15">
        <v>96.6</v>
      </c>
      <c r="G175" s="15">
        <v>108.5</v>
      </c>
      <c r="H175" s="15">
        <v>103.1</v>
      </c>
      <c r="I175" s="15">
        <v>106.4</v>
      </c>
      <c r="J175" s="15">
        <v>83.7</v>
      </c>
      <c r="K175" s="15">
        <v>101.3</v>
      </c>
    </row>
    <row r="176" spans="1:11" x14ac:dyDescent="0.25">
      <c r="A176" s="13">
        <v>4225420430</v>
      </c>
      <c r="B176" t="s">
        <v>515</v>
      </c>
      <c r="C176" t="s">
        <v>870</v>
      </c>
      <c r="D176" t="s">
        <v>871</v>
      </c>
      <c r="E176" s="15">
        <v>104.1</v>
      </c>
      <c r="F176" s="15">
        <v>94.8</v>
      </c>
      <c r="G176" s="15">
        <v>104.1</v>
      </c>
      <c r="H176" s="15">
        <v>114.4</v>
      </c>
      <c r="I176" s="15">
        <v>96.1</v>
      </c>
      <c r="J176" s="15">
        <v>85.5</v>
      </c>
      <c r="K176" s="15">
        <v>110.2</v>
      </c>
    </row>
    <row r="177" spans="1:11" x14ac:dyDescent="0.25">
      <c r="A177" s="13">
        <v>4237964700</v>
      </c>
      <c r="B177" t="s">
        <v>515</v>
      </c>
      <c r="C177" t="s">
        <v>811</v>
      </c>
      <c r="D177" t="s">
        <v>518</v>
      </c>
      <c r="E177" s="15">
        <v>105.8</v>
      </c>
      <c r="F177" s="15">
        <v>103</v>
      </c>
      <c r="G177" s="15">
        <v>104.8</v>
      </c>
      <c r="H177" s="15">
        <v>109.2</v>
      </c>
      <c r="I177" s="15">
        <v>102.4</v>
      </c>
      <c r="J177" s="15">
        <v>104.3</v>
      </c>
      <c r="K177" s="15">
        <v>108</v>
      </c>
    </row>
    <row r="178" spans="1:11" x14ac:dyDescent="0.25">
      <c r="A178" s="13">
        <v>4238300750</v>
      </c>
      <c r="B178" t="s">
        <v>515</v>
      </c>
      <c r="C178" t="s">
        <v>519</v>
      </c>
      <c r="D178" t="s">
        <v>520</v>
      </c>
      <c r="E178" s="15">
        <v>98.3</v>
      </c>
      <c r="F178" s="15">
        <v>98</v>
      </c>
      <c r="G178" s="15">
        <v>91.7</v>
      </c>
      <c r="H178" s="15">
        <v>127.1</v>
      </c>
      <c r="I178" s="15">
        <v>110.7</v>
      </c>
      <c r="J178" s="15">
        <v>90.7</v>
      </c>
      <c r="K178" s="15">
        <v>94.8</v>
      </c>
    </row>
    <row r="179" spans="1:11" x14ac:dyDescent="0.25">
      <c r="A179" s="13">
        <v>4239740825</v>
      </c>
      <c r="B179" t="s">
        <v>515</v>
      </c>
      <c r="C179" t="s">
        <v>521</v>
      </c>
      <c r="D179" t="s">
        <v>522</v>
      </c>
      <c r="E179" s="15">
        <v>101.7</v>
      </c>
      <c r="F179" s="15">
        <v>95.7</v>
      </c>
      <c r="G179" s="15">
        <v>92.7</v>
      </c>
      <c r="H179" s="15">
        <v>104.6</v>
      </c>
      <c r="I179" s="15">
        <v>102.9</v>
      </c>
      <c r="J179" s="15">
        <v>88.6</v>
      </c>
      <c r="K179" s="15">
        <v>112.6</v>
      </c>
    </row>
    <row r="180" spans="1:11" x14ac:dyDescent="0.25">
      <c r="A180" s="13">
        <v>4242540815</v>
      </c>
      <c r="B180" t="s">
        <v>515</v>
      </c>
      <c r="C180" t="s">
        <v>790</v>
      </c>
      <c r="D180" t="s">
        <v>523</v>
      </c>
      <c r="E180" s="15">
        <v>91</v>
      </c>
      <c r="F180" s="15">
        <v>96.7</v>
      </c>
      <c r="G180" s="15">
        <v>62.9</v>
      </c>
      <c r="H180" s="15">
        <v>103.1</v>
      </c>
      <c r="I180" s="15">
        <v>108</v>
      </c>
      <c r="J180" s="15">
        <v>96.7</v>
      </c>
      <c r="K180" s="15">
        <v>103.5</v>
      </c>
    </row>
    <row r="181" spans="1:11" x14ac:dyDescent="0.25">
      <c r="A181" s="13">
        <v>4288888500</v>
      </c>
      <c r="B181" t="s">
        <v>515</v>
      </c>
      <c r="C181" t="s">
        <v>869</v>
      </c>
      <c r="D181" t="s">
        <v>842</v>
      </c>
      <c r="E181" s="15">
        <v>89.3</v>
      </c>
      <c r="F181" s="15">
        <v>97.2</v>
      </c>
      <c r="G181" s="15">
        <v>72.900000000000006</v>
      </c>
      <c r="H181" s="15">
        <v>103.1</v>
      </c>
      <c r="I181" s="15">
        <v>100.9</v>
      </c>
      <c r="J181" s="15">
        <v>91.6</v>
      </c>
      <c r="K181" s="15">
        <v>92.7</v>
      </c>
    </row>
    <row r="182" spans="1:11" x14ac:dyDescent="0.25">
      <c r="A182" s="13">
        <v>4242540900</v>
      </c>
      <c r="B182" t="s">
        <v>515</v>
      </c>
      <c r="C182" t="s">
        <v>790</v>
      </c>
      <c r="D182" t="s">
        <v>524</v>
      </c>
      <c r="E182" s="15">
        <v>87.7</v>
      </c>
      <c r="F182" s="15">
        <v>96.8</v>
      </c>
      <c r="G182" s="15">
        <v>56.9</v>
      </c>
      <c r="H182" s="15">
        <v>103.1</v>
      </c>
      <c r="I182" s="15">
        <v>108.7</v>
      </c>
      <c r="J182" s="15">
        <v>108.8</v>
      </c>
      <c r="K182" s="15">
        <v>96.9</v>
      </c>
    </row>
    <row r="183" spans="1:11" x14ac:dyDescent="0.25">
      <c r="A183" s="13">
        <v>4439300250</v>
      </c>
      <c r="B183" t="s">
        <v>525</v>
      </c>
      <c r="C183" t="s">
        <v>526</v>
      </c>
      <c r="D183" t="s">
        <v>527</v>
      </c>
      <c r="E183" s="15">
        <v>109.3</v>
      </c>
      <c r="F183" s="15">
        <v>99</v>
      </c>
      <c r="G183" s="15">
        <v>111.1</v>
      </c>
      <c r="H183" s="15">
        <v>137.5</v>
      </c>
      <c r="I183" s="15">
        <v>96.7</v>
      </c>
      <c r="J183" s="15">
        <v>100.4</v>
      </c>
      <c r="K183" s="15">
        <v>110</v>
      </c>
    </row>
    <row r="184" spans="1:11" x14ac:dyDescent="0.25">
      <c r="A184" s="13">
        <v>4516700200</v>
      </c>
      <c r="B184" t="s">
        <v>528</v>
      </c>
      <c r="C184" t="s">
        <v>529</v>
      </c>
      <c r="D184" t="s">
        <v>530</v>
      </c>
      <c r="E184" s="15">
        <v>98.9</v>
      </c>
      <c r="F184" s="15">
        <v>102.3</v>
      </c>
      <c r="G184" s="15">
        <v>101.1</v>
      </c>
      <c r="H184" s="15">
        <v>102.7</v>
      </c>
      <c r="I184" s="15">
        <v>96</v>
      </c>
      <c r="J184" s="15">
        <v>78.8</v>
      </c>
      <c r="K184" s="15">
        <v>98</v>
      </c>
    </row>
    <row r="185" spans="1:11" x14ac:dyDescent="0.25">
      <c r="A185" s="13">
        <v>4517900300</v>
      </c>
      <c r="B185" t="s">
        <v>528</v>
      </c>
      <c r="C185" t="s">
        <v>531</v>
      </c>
      <c r="D185" t="s">
        <v>532</v>
      </c>
      <c r="E185" s="15">
        <v>90.5</v>
      </c>
      <c r="F185" s="15">
        <v>98.3</v>
      </c>
      <c r="G185" s="15">
        <v>70.900000000000006</v>
      </c>
      <c r="H185" s="15">
        <v>100.3</v>
      </c>
      <c r="I185" s="15">
        <v>86.1</v>
      </c>
      <c r="J185" s="15">
        <v>100.9</v>
      </c>
      <c r="K185" s="15">
        <v>100.5</v>
      </c>
    </row>
    <row r="186" spans="1:11" x14ac:dyDescent="0.25">
      <c r="A186" s="13">
        <v>4524860400</v>
      </c>
      <c r="B186" t="s">
        <v>528</v>
      </c>
      <c r="C186" t="s">
        <v>533</v>
      </c>
      <c r="D186" t="s">
        <v>534</v>
      </c>
      <c r="E186" s="15">
        <v>90.9</v>
      </c>
      <c r="F186" s="15">
        <v>97.5</v>
      </c>
      <c r="G186" s="15">
        <v>76.400000000000006</v>
      </c>
      <c r="H186" s="15">
        <v>90.2</v>
      </c>
      <c r="I186" s="15">
        <v>95.8</v>
      </c>
      <c r="J186" s="15">
        <v>111</v>
      </c>
      <c r="K186" s="15">
        <v>96.2</v>
      </c>
    </row>
    <row r="187" spans="1:11" x14ac:dyDescent="0.25">
      <c r="A187" s="13">
        <v>4525940500</v>
      </c>
      <c r="B187" t="s">
        <v>528</v>
      </c>
      <c r="C187" t="s">
        <v>781</v>
      </c>
      <c r="D187" t="s">
        <v>782</v>
      </c>
      <c r="E187" s="15">
        <v>102.3</v>
      </c>
      <c r="F187" s="15">
        <v>99.9</v>
      </c>
      <c r="G187" s="15">
        <v>104.7</v>
      </c>
      <c r="H187" s="15">
        <v>97.4</v>
      </c>
      <c r="I187" s="15">
        <v>99.1</v>
      </c>
      <c r="J187" s="15">
        <v>95.5</v>
      </c>
      <c r="K187" s="15">
        <v>104.2</v>
      </c>
    </row>
    <row r="188" spans="1:11" x14ac:dyDescent="0.25">
      <c r="A188" s="13">
        <v>4543900800</v>
      </c>
      <c r="B188" t="s">
        <v>528</v>
      </c>
      <c r="C188" t="s">
        <v>535</v>
      </c>
      <c r="D188" t="s">
        <v>536</v>
      </c>
      <c r="E188" s="15">
        <v>90.2</v>
      </c>
      <c r="F188" s="15">
        <v>96.3</v>
      </c>
      <c r="G188" s="15">
        <v>71.599999999999994</v>
      </c>
      <c r="H188" s="15">
        <v>91</v>
      </c>
      <c r="I188" s="15">
        <v>103.5</v>
      </c>
      <c r="J188" s="15">
        <v>89</v>
      </c>
      <c r="K188" s="15">
        <v>99.5</v>
      </c>
    </row>
    <row r="189" spans="1:11" x14ac:dyDescent="0.25">
      <c r="A189" s="13">
        <v>4639660800</v>
      </c>
      <c r="B189" t="s">
        <v>537</v>
      </c>
      <c r="C189" t="s">
        <v>791</v>
      </c>
      <c r="D189" t="s">
        <v>792</v>
      </c>
      <c r="E189" s="15">
        <v>97.3</v>
      </c>
      <c r="F189" s="15">
        <v>103.4</v>
      </c>
      <c r="G189" s="15">
        <v>94.9</v>
      </c>
      <c r="H189" s="15">
        <v>87.5</v>
      </c>
      <c r="I189" s="15">
        <v>100.2</v>
      </c>
      <c r="J189" s="15">
        <v>104.9</v>
      </c>
      <c r="K189" s="15">
        <v>97.1</v>
      </c>
    </row>
    <row r="190" spans="1:11" x14ac:dyDescent="0.25">
      <c r="A190" s="13">
        <v>4716860300</v>
      </c>
      <c r="B190" t="s">
        <v>542</v>
      </c>
      <c r="C190" t="s">
        <v>543</v>
      </c>
      <c r="D190" t="s">
        <v>544</v>
      </c>
      <c r="E190" s="15">
        <v>88.2</v>
      </c>
      <c r="F190" s="15">
        <v>95.8</v>
      </c>
      <c r="G190" s="15">
        <v>79.599999999999994</v>
      </c>
      <c r="H190" s="15">
        <v>88.2</v>
      </c>
      <c r="I190" s="15">
        <v>90.3</v>
      </c>
      <c r="J190" s="15">
        <v>86.7</v>
      </c>
      <c r="K190" s="15">
        <v>91.5</v>
      </c>
    </row>
    <row r="191" spans="1:11" x14ac:dyDescent="0.25">
      <c r="A191" s="13">
        <v>4718260330</v>
      </c>
      <c r="B191" t="s">
        <v>542</v>
      </c>
      <c r="C191" t="s">
        <v>545</v>
      </c>
      <c r="D191" t="s">
        <v>546</v>
      </c>
      <c r="E191" s="15">
        <v>89</v>
      </c>
      <c r="F191" s="15">
        <v>95.5</v>
      </c>
      <c r="G191" s="15">
        <v>76</v>
      </c>
      <c r="H191" s="15">
        <v>84.9</v>
      </c>
      <c r="I191" s="15">
        <v>88</v>
      </c>
      <c r="J191" s="15">
        <v>73.400000000000006</v>
      </c>
      <c r="K191" s="15">
        <v>100.2</v>
      </c>
    </row>
    <row r="192" spans="1:11" x14ac:dyDescent="0.25">
      <c r="A192" s="13">
        <v>4727180400</v>
      </c>
      <c r="B192" t="s">
        <v>542</v>
      </c>
      <c r="C192" t="s">
        <v>547</v>
      </c>
      <c r="D192" t="s">
        <v>548</v>
      </c>
      <c r="E192" s="15">
        <v>90.5</v>
      </c>
      <c r="F192" s="15">
        <v>96</v>
      </c>
      <c r="G192" s="15">
        <v>76.3</v>
      </c>
      <c r="H192" s="15">
        <v>87.5</v>
      </c>
      <c r="I192" s="15">
        <v>92.4</v>
      </c>
      <c r="J192" s="15">
        <v>96.8</v>
      </c>
      <c r="K192" s="15">
        <v>99.1</v>
      </c>
    </row>
    <row r="193" spans="1:11" x14ac:dyDescent="0.25">
      <c r="A193" s="13">
        <v>4728940500</v>
      </c>
      <c r="B193" t="s">
        <v>542</v>
      </c>
      <c r="C193" t="s">
        <v>549</v>
      </c>
      <c r="D193" t="s">
        <v>550</v>
      </c>
      <c r="E193" s="15">
        <v>85.9</v>
      </c>
      <c r="F193" s="15">
        <v>97.6</v>
      </c>
      <c r="G193" s="15">
        <v>75.8</v>
      </c>
      <c r="H193" s="15">
        <v>86</v>
      </c>
      <c r="I193" s="15">
        <v>88.1</v>
      </c>
      <c r="J193" s="15">
        <v>77.900000000000006</v>
      </c>
      <c r="K193" s="15">
        <v>89.5</v>
      </c>
    </row>
    <row r="194" spans="1:11" x14ac:dyDescent="0.25">
      <c r="A194" s="13">
        <v>4734980325</v>
      </c>
      <c r="B194" t="s">
        <v>542</v>
      </c>
      <c r="C194" t="s">
        <v>555</v>
      </c>
      <c r="D194" t="s">
        <v>819</v>
      </c>
      <c r="E194" s="15">
        <v>92.7</v>
      </c>
      <c r="F194" s="15">
        <v>96.8</v>
      </c>
      <c r="G194" s="15">
        <v>87.8</v>
      </c>
      <c r="H194" s="15">
        <v>82.3</v>
      </c>
      <c r="I194" s="15">
        <v>91.2</v>
      </c>
      <c r="J194" s="15">
        <v>93.2</v>
      </c>
      <c r="K194" s="15">
        <v>97.9</v>
      </c>
    </row>
    <row r="195" spans="1:11" x14ac:dyDescent="0.25">
      <c r="A195" s="13">
        <v>4732820600</v>
      </c>
      <c r="B195" t="s">
        <v>542</v>
      </c>
      <c r="C195" t="s">
        <v>551</v>
      </c>
      <c r="D195" t="s">
        <v>552</v>
      </c>
      <c r="E195" s="15">
        <v>89.3</v>
      </c>
      <c r="F195" s="15">
        <v>98.5</v>
      </c>
      <c r="G195" s="15">
        <v>82.3</v>
      </c>
      <c r="H195" s="15">
        <v>84.3</v>
      </c>
      <c r="I195" s="15">
        <v>87.8</v>
      </c>
      <c r="J195" s="15">
        <v>82.2</v>
      </c>
      <c r="K195" s="15">
        <v>93.4</v>
      </c>
    </row>
    <row r="196" spans="1:11" x14ac:dyDescent="0.25">
      <c r="A196" s="13">
        <v>4734100640</v>
      </c>
      <c r="B196" t="s">
        <v>542</v>
      </c>
      <c r="C196" t="s">
        <v>553</v>
      </c>
      <c r="D196" t="s">
        <v>554</v>
      </c>
      <c r="E196" s="15">
        <v>87.6</v>
      </c>
      <c r="F196" s="15">
        <v>93.8</v>
      </c>
      <c r="G196" s="15">
        <v>74.599999999999994</v>
      </c>
      <c r="H196" s="15">
        <v>95.7</v>
      </c>
      <c r="I196" s="15">
        <v>84.3</v>
      </c>
      <c r="J196" s="15">
        <v>88.3</v>
      </c>
      <c r="K196" s="15">
        <v>94.4</v>
      </c>
    </row>
    <row r="197" spans="1:11" x14ac:dyDescent="0.25">
      <c r="A197" s="13">
        <v>4734980700</v>
      </c>
      <c r="B197" t="s">
        <v>542</v>
      </c>
      <c r="C197" t="s">
        <v>555</v>
      </c>
      <c r="D197" t="s">
        <v>556</v>
      </c>
      <c r="E197" s="15">
        <v>97</v>
      </c>
      <c r="F197" s="15">
        <v>99.8</v>
      </c>
      <c r="G197" s="15">
        <v>99.3</v>
      </c>
      <c r="H197" s="15">
        <v>94.5</v>
      </c>
      <c r="I197" s="15">
        <v>91.9</v>
      </c>
      <c r="J197" s="15">
        <v>88.4</v>
      </c>
      <c r="K197" s="15">
        <v>96.9</v>
      </c>
    </row>
    <row r="198" spans="1:11" x14ac:dyDescent="0.25">
      <c r="A198" s="13">
        <v>4810180020</v>
      </c>
      <c r="B198" t="s">
        <v>557</v>
      </c>
      <c r="C198" t="s">
        <v>558</v>
      </c>
      <c r="D198" t="s">
        <v>559</v>
      </c>
      <c r="E198" s="15">
        <v>89.2</v>
      </c>
      <c r="F198" s="15">
        <v>95.8</v>
      </c>
      <c r="G198" s="15">
        <v>64.7</v>
      </c>
      <c r="H198" s="15">
        <v>125.5</v>
      </c>
      <c r="I198" s="15">
        <v>93</v>
      </c>
      <c r="J198" s="15">
        <v>96.4</v>
      </c>
      <c r="K198" s="15">
        <v>95.7</v>
      </c>
    </row>
    <row r="199" spans="1:11" x14ac:dyDescent="0.25">
      <c r="A199" s="13">
        <v>4811100040</v>
      </c>
      <c r="B199" t="s">
        <v>557</v>
      </c>
      <c r="C199" t="s">
        <v>560</v>
      </c>
      <c r="D199" t="s">
        <v>561</v>
      </c>
      <c r="E199" s="15">
        <v>82.1</v>
      </c>
      <c r="F199" s="15">
        <v>94.9</v>
      </c>
      <c r="G199" s="15">
        <v>58.6</v>
      </c>
      <c r="H199" s="15">
        <v>89.7</v>
      </c>
      <c r="I199" s="15">
        <v>85.2</v>
      </c>
      <c r="J199" s="15">
        <v>82.1</v>
      </c>
      <c r="K199" s="15">
        <v>93.1</v>
      </c>
    </row>
    <row r="200" spans="1:11" x14ac:dyDescent="0.25">
      <c r="A200" s="13">
        <v>4823104100</v>
      </c>
      <c r="B200" t="s">
        <v>557</v>
      </c>
      <c r="C200" t="s">
        <v>808</v>
      </c>
      <c r="D200" t="s">
        <v>853</v>
      </c>
      <c r="E200" s="15">
        <v>96.9</v>
      </c>
      <c r="F200" s="15">
        <v>98.4</v>
      </c>
      <c r="G200" s="15">
        <v>89.5</v>
      </c>
      <c r="H200" s="15">
        <v>113.3</v>
      </c>
      <c r="I200" s="15">
        <v>95.8</v>
      </c>
      <c r="J200" s="15">
        <v>88.6</v>
      </c>
      <c r="K200" s="15">
        <v>99.7</v>
      </c>
    </row>
    <row r="201" spans="1:11" x14ac:dyDescent="0.25">
      <c r="A201" s="13">
        <v>4812420080</v>
      </c>
      <c r="B201" t="s">
        <v>557</v>
      </c>
      <c r="C201" t="s">
        <v>793</v>
      </c>
      <c r="D201" t="s">
        <v>562</v>
      </c>
      <c r="E201" s="15">
        <v>95.7</v>
      </c>
      <c r="F201" s="15">
        <v>95.2</v>
      </c>
      <c r="G201" s="15">
        <v>99.6</v>
      </c>
      <c r="H201" s="15">
        <v>99.1</v>
      </c>
      <c r="I201" s="15">
        <v>93.1</v>
      </c>
      <c r="J201" s="15">
        <v>91.3</v>
      </c>
      <c r="K201" s="15">
        <v>93.1</v>
      </c>
    </row>
    <row r="202" spans="1:11" x14ac:dyDescent="0.25">
      <c r="A202" s="13">
        <v>4813140120</v>
      </c>
      <c r="B202" t="s">
        <v>557</v>
      </c>
      <c r="C202" t="s">
        <v>563</v>
      </c>
      <c r="D202" t="s">
        <v>564</v>
      </c>
      <c r="E202" s="15">
        <v>92.1</v>
      </c>
      <c r="F202" s="15">
        <v>96</v>
      </c>
      <c r="G202" s="15">
        <v>80.7</v>
      </c>
      <c r="H202" s="15">
        <v>101</v>
      </c>
      <c r="I202" s="15">
        <v>91.9</v>
      </c>
      <c r="J202" s="15">
        <v>102.1</v>
      </c>
      <c r="K202" s="15">
        <v>96.2</v>
      </c>
    </row>
    <row r="203" spans="1:11" x14ac:dyDescent="0.25">
      <c r="A203" s="13">
        <v>4826420180</v>
      </c>
      <c r="B203" t="s">
        <v>557</v>
      </c>
      <c r="C203" t="s">
        <v>574</v>
      </c>
      <c r="D203" t="s">
        <v>575</v>
      </c>
      <c r="E203" s="15">
        <v>87.9</v>
      </c>
      <c r="F203" s="15">
        <v>96.6</v>
      </c>
      <c r="G203" s="15">
        <v>70</v>
      </c>
      <c r="H203" s="15">
        <v>96.4</v>
      </c>
      <c r="I203" s="15">
        <v>88</v>
      </c>
      <c r="J203" s="15">
        <v>103.9</v>
      </c>
      <c r="K203" s="15">
        <v>94.6</v>
      </c>
    </row>
    <row r="204" spans="1:11" x14ac:dyDescent="0.25">
      <c r="A204" s="13">
        <v>4818580200</v>
      </c>
      <c r="B204" t="s">
        <v>557</v>
      </c>
      <c r="C204" t="s">
        <v>567</v>
      </c>
      <c r="D204" t="s">
        <v>568</v>
      </c>
      <c r="E204" s="15">
        <v>89.5</v>
      </c>
      <c r="F204" s="15">
        <v>93.4</v>
      </c>
      <c r="G204" s="15">
        <v>77.900000000000006</v>
      </c>
      <c r="H204" s="15">
        <v>99.5</v>
      </c>
      <c r="I204" s="15">
        <v>96.8</v>
      </c>
      <c r="J204" s="15">
        <v>100.6</v>
      </c>
      <c r="K204" s="15">
        <v>91.5</v>
      </c>
    </row>
    <row r="205" spans="1:11" x14ac:dyDescent="0.25">
      <c r="A205" s="13">
        <v>4819124240</v>
      </c>
      <c r="B205" t="s">
        <v>557</v>
      </c>
      <c r="C205" t="s">
        <v>807</v>
      </c>
      <c r="D205" t="s">
        <v>569</v>
      </c>
      <c r="E205" s="15">
        <v>98.6</v>
      </c>
      <c r="F205" s="15">
        <v>98.4</v>
      </c>
      <c r="G205" s="15">
        <v>90</v>
      </c>
      <c r="H205" s="15">
        <v>113.6</v>
      </c>
      <c r="I205" s="15">
        <v>90.3</v>
      </c>
      <c r="J205" s="15">
        <v>99.8</v>
      </c>
      <c r="K205" s="15">
        <v>104.1</v>
      </c>
    </row>
    <row r="206" spans="1:11" x14ac:dyDescent="0.25">
      <c r="A206" s="13">
        <v>4819124250</v>
      </c>
      <c r="B206" t="s">
        <v>557</v>
      </c>
      <c r="C206" t="s">
        <v>807</v>
      </c>
      <c r="D206" t="s">
        <v>845</v>
      </c>
      <c r="E206" s="15">
        <v>97.7</v>
      </c>
      <c r="F206" s="15">
        <v>97.8</v>
      </c>
      <c r="G206" s="15">
        <v>93.4</v>
      </c>
      <c r="H206" s="15">
        <v>103.7</v>
      </c>
      <c r="I206" s="15">
        <v>97.4</v>
      </c>
      <c r="J206" s="15">
        <v>88.7</v>
      </c>
      <c r="K206" s="15">
        <v>101.1</v>
      </c>
    </row>
    <row r="207" spans="1:11" x14ac:dyDescent="0.25">
      <c r="A207" s="13">
        <v>4821340300</v>
      </c>
      <c r="B207" t="s">
        <v>557</v>
      </c>
      <c r="C207" t="s">
        <v>571</v>
      </c>
      <c r="D207" t="s">
        <v>572</v>
      </c>
      <c r="E207" s="15">
        <v>88</v>
      </c>
      <c r="F207" s="15">
        <v>98.2</v>
      </c>
      <c r="G207" s="15">
        <v>65.8</v>
      </c>
      <c r="H207" s="15">
        <v>92.8</v>
      </c>
      <c r="I207" s="15">
        <v>100.5</v>
      </c>
      <c r="J207" s="15">
        <v>100.7</v>
      </c>
      <c r="K207" s="15">
        <v>95.6</v>
      </c>
    </row>
    <row r="208" spans="1:11" x14ac:dyDescent="0.25">
      <c r="A208" s="13">
        <v>4823104340</v>
      </c>
      <c r="B208" t="s">
        <v>557</v>
      </c>
      <c r="C208" t="s">
        <v>808</v>
      </c>
      <c r="D208" t="s">
        <v>573</v>
      </c>
      <c r="E208" s="15">
        <v>97.3</v>
      </c>
      <c r="F208" s="15">
        <v>98.8</v>
      </c>
      <c r="G208" s="15">
        <v>90.4</v>
      </c>
      <c r="H208" s="15">
        <v>113.3</v>
      </c>
      <c r="I208" s="15">
        <v>92.2</v>
      </c>
      <c r="J208" s="15">
        <v>101.7</v>
      </c>
      <c r="K208" s="15">
        <v>99.2</v>
      </c>
    </row>
    <row r="209" spans="1:11" x14ac:dyDescent="0.25">
      <c r="A209" s="13">
        <v>4815180435</v>
      </c>
      <c r="B209" t="s">
        <v>557</v>
      </c>
      <c r="C209" t="s">
        <v>565</v>
      </c>
      <c r="D209" t="s">
        <v>566</v>
      </c>
      <c r="E209" s="15">
        <v>79.2</v>
      </c>
      <c r="F209" s="15">
        <v>92.7</v>
      </c>
      <c r="G209" s="15">
        <v>60.5</v>
      </c>
      <c r="H209" s="15">
        <v>123.9</v>
      </c>
      <c r="I209" s="15">
        <v>84.3</v>
      </c>
      <c r="J209" s="15">
        <v>80.599999999999994</v>
      </c>
      <c r="K209" s="15">
        <v>76.3</v>
      </c>
    </row>
    <row r="210" spans="1:11" x14ac:dyDescent="0.25">
      <c r="A210" s="13">
        <v>4826420500</v>
      </c>
      <c r="B210" t="s">
        <v>557</v>
      </c>
      <c r="C210" t="s">
        <v>574</v>
      </c>
      <c r="D210" t="s">
        <v>576</v>
      </c>
      <c r="E210" s="15">
        <v>93.7</v>
      </c>
      <c r="F210" s="15">
        <v>97.9</v>
      </c>
      <c r="G210" s="15">
        <v>81.3</v>
      </c>
      <c r="H210" s="15">
        <v>93.6</v>
      </c>
      <c r="I210" s="15">
        <v>93.8</v>
      </c>
      <c r="J210" s="15">
        <v>101.2</v>
      </c>
      <c r="K210" s="15">
        <v>101</v>
      </c>
    </row>
    <row r="211" spans="1:11" x14ac:dyDescent="0.25">
      <c r="A211" s="13">
        <v>4830980620</v>
      </c>
      <c r="B211" t="s">
        <v>557</v>
      </c>
      <c r="C211" t="s">
        <v>579</v>
      </c>
      <c r="D211" t="s">
        <v>580</v>
      </c>
      <c r="E211" s="15">
        <v>92.9</v>
      </c>
      <c r="F211" s="15">
        <v>96.8</v>
      </c>
      <c r="G211" s="15">
        <v>84.2</v>
      </c>
      <c r="H211" s="15">
        <v>106</v>
      </c>
      <c r="I211" s="15">
        <v>88</v>
      </c>
      <c r="J211" s="15">
        <v>88.7</v>
      </c>
      <c r="K211" s="15">
        <v>97.1</v>
      </c>
    </row>
    <row r="212" spans="1:11" x14ac:dyDescent="0.25">
      <c r="A212" s="13">
        <v>4831180640</v>
      </c>
      <c r="B212" t="s">
        <v>557</v>
      </c>
      <c r="C212" t="s">
        <v>581</v>
      </c>
      <c r="D212" t="s">
        <v>582</v>
      </c>
      <c r="E212" s="15">
        <v>91.8</v>
      </c>
      <c r="F212" s="15">
        <v>96.2</v>
      </c>
      <c r="G212" s="15">
        <v>84.8</v>
      </c>
      <c r="H212" s="15">
        <v>99.5</v>
      </c>
      <c r="I212" s="15">
        <v>82.8</v>
      </c>
      <c r="J212" s="15">
        <v>103.1</v>
      </c>
      <c r="K212" s="15">
        <v>94.5</v>
      </c>
    </row>
    <row r="213" spans="1:11" x14ac:dyDescent="0.25">
      <c r="A213" s="13">
        <v>4832580670</v>
      </c>
      <c r="B213" t="s">
        <v>557</v>
      </c>
      <c r="C213" t="s">
        <v>583</v>
      </c>
      <c r="D213" t="s">
        <v>584</v>
      </c>
      <c r="E213" s="15">
        <v>82.5</v>
      </c>
      <c r="F213" s="15">
        <v>93.1</v>
      </c>
      <c r="G213" s="15">
        <v>59.2</v>
      </c>
      <c r="H213" s="15">
        <v>119.1</v>
      </c>
      <c r="I213" s="15">
        <v>85.8</v>
      </c>
      <c r="J213" s="15">
        <v>76.7</v>
      </c>
      <c r="K213" s="15">
        <v>88.1</v>
      </c>
    </row>
    <row r="214" spans="1:11" x14ac:dyDescent="0.25">
      <c r="A214" s="13">
        <v>4833260700</v>
      </c>
      <c r="B214" t="s">
        <v>557</v>
      </c>
      <c r="C214" t="s">
        <v>585</v>
      </c>
      <c r="D214" t="s">
        <v>586</v>
      </c>
      <c r="E214" s="15">
        <v>97.3</v>
      </c>
      <c r="F214" s="15">
        <v>95.6</v>
      </c>
      <c r="G214" s="15">
        <v>83.8</v>
      </c>
      <c r="H214" s="15">
        <v>97.4</v>
      </c>
      <c r="I214" s="15">
        <v>89.9</v>
      </c>
      <c r="J214" s="15">
        <v>116.5</v>
      </c>
      <c r="K214" s="15">
        <v>108.4</v>
      </c>
    </row>
    <row r="215" spans="1:11" x14ac:dyDescent="0.25">
      <c r="A215" s="13">
        <v>4834860710</v>
      </c>
      <c r="B215" t="s">
        <v>557</v>
      </c>
      <c r="C215" t="s">
        <v>587</v>
      </c>
      <c r="D215" t="s">
        <v>588</v>
      </c>
      <c r="E215" s="15">
        <v>90.3</v>
      </c>
      <c r="F215" s="15">
        <v>95.8</v>
      </c>
      <c r="G215" s="15">
        <v>77.5</v>
      </c>
      <c r="H215" s="15">
        <v>106.9</v>
      </c>
      <c r="I215" s="15">
        <v>95</v>
      </c>
      <c r="J215" s="15">
        <v>98.5</v>
      </c>
      <c r="K215" s="15">
        <v>92.1</v>
      </c>
    </row>
    <row r="216" spans="1:11" x14ac:dyDescent="0.25">
      <c r="A216" s="13">
        <v>4836220720</v>
      </c>
      <c r="B216" t="s">
        <v>557</v>
      </c>
      <c r="C216" t="s">
        <v>589</v>
      </c>
      <c r="D216" t="s">
        <v>590</v>
      </c>
      <c r="E216" s="15">
        <v>93.2</v>
      </c>
      <c r="F216" s="15">
        <v>95.3</v>
      </c>
      <c r="G216" s="15">
        <v>80.099999999999994</v>
      </c>
      <c r="H216" s="15">
        <v>99.3</v>
      </c>
      <c r="I216" s="15">
        <v>87.8</v>
      </c>
      <c r="J216" s="15">
        <v>99.6</v>
      </c>
      <c r="K216" s="15">
        <v>102.1</v>
      </c>
    </row>
    <row r="217" spans="1:11" x14ac:dyDescent="0.25">
      <c r="A217" s="13">
        <v>4819124770</v>
      </c>
      <c r="B217" t="s">
        <v>557</v>
      </c>
      <c r="C217" t="s">
        <v>807</v>
      </c>
      <c r="D217" t="s">
        <v>570</v>
      </c>
      <c r="E217" s="15">
        <v>110</v>
      </c>
      <c r="F217" s="15">
        <v>98.1</v>
      </c>
      <c r="G217" s="15">
        <v>111.1</v>
      </c>
      <c r="H217" s="15">
        <v>113.6</v>
      </c>
      <c r="I217" s="15">
        <v>102.2</v>
      </c>
      <c r="J217" s="15">
        <v>127.2</v>
      </c>
      <c r="K217" s="15">
        <v>113.1</v>
      </c>
    </row>
    <row r="218" spans="1:11" x14ac:dyDescent="0.25">
      <c r="A218" s="13">
        <v>4841700810</v>
      </c>
      <c r="B218" t="s">
        <v>557</v>
      </c>
      <c r="C218" t="s">
        <v>591</v>
      </c>
      <c r="D218" t="s">
        <v>592</v>
      </c>
      <c r="E218" s="15">
        <v>91.8</v>
      </c>
      <c r="F218" s="15">
        <v>93.7</v>
      </c>
      <c r="G218" s="15">
        <v>76.8</v>
      </c>
      <c r="H218" s="15">
        <v>81.3</v>
      </c>
      <c r="I218" s="15">
        <v>93.6</v>
      </c>
      <c r="J218" s="15">
        <v>132.6</v>
      </c>
      <c r="K218" s="15">
        <v>99.8</v>
      </c>
    </row>
    <row r="219" spans="1:11" x14ac:dyDescent="0.25">
      <c r="A219" s="13">
        <v>4812420840</v>
      </c>
      <c r="B219" t="s">
        <v>557</v>
      </c>
      <c r="C219" t="s">
        <v>793</v>
      </c>
      <c r="D219" t="s">
        <v>872</v>
      </c>
      <c r="E219" s="15">
        <v>89</v>
      </c>
      <c r="F219" s="15">
        <v>93.4</v>
      </c>
      <c r="G219" s="15">
        <v>81.599999999999994</v>
      </c>
      <c r="H219" s="15">
        <v>81.900000000000006</v>
      </c>
      <c r="I219" s="15">
        <v>99.7</v>
      </c>
      <c r="J219" s="15">
        <v>88.9</v>
      </c>
      <c r="K219" s="15">
        <v>92.1</v>
      </c>
    </row>
    <row r="220" spans="1:11" x14ac:dyDescent="0.25">
      <c r="A220" s="13">
        <v>4828660880</v>
      </c>
      <c r="B220" t="s">
        <v>557</v>
      </c>
      <c r="C220" t="s">
        <v>577</v>
      </c>
      <c r="D220" t="s">
        <v>578</v>
      </c>
      <c r="E220" s="15">
        <v>86.3</v>
      </c>
      <c r="F220" s="15">
        <v>93.6</v>
      </c>
      <c r="G220" s="15">
        <v>77.599999999999994</v>
      </c>
      <c r="H220" s="15">
        <v>101.8</v>
      </c>
      <c r="I220" s="15">
        <v>86</v>
      </c>
      <c r="J220" s="15">
        <v>86</v>
      </c>
      <c r="K220" s="15">
        <v>86.7</v>
      </c>
    </row>
    <row r="221" spans="1:11" x14ac:dyDescent="0.25">
      <c r="A221" s="13">
        <v>4846340940</v>
      </c>
      <c r="B221" t="s">
        <v>557</v>
      </c>
      <c r="C221" t="s">
        <v>593</v>
      </c>
      <c r="D221" t="s">
        <v>594</v>
      </c>
      <c r="E221" s="15">
        <v>92.1</v>
      </c>
      <c r="F221" s="15">
        <v>95.8</v>
      </c>
      <c r="G221" s="15">
        <v>81.900000000000006</v>
      </c>
      <c r="H221" s="15">
        <v>104.9</v>
      </c>
      <c r="I221" s="15">
        <v>98.9</v>
      </c>
      <c r="J221" s="15">
        <v>98.7</v>
      </c>
      <c r="K221" s="15">
        <v>93.2</v>
      </c>
    </row>
    <row r="222" spans="1:11" x14ac:dyDescent="0.25">
      <c r="A222" s="13">
        <v>4847380970</v>
      </c>
      <c r="B222" t="s">
        <v>557</v>
      </c>
      <c r="C222" t="s">
        <v>595</v>
      </c>
      <c r="D222" t="s">
        <v>596</v>
      </c>
      <c r="E222" s="15">
        <v>91.1</v>
      </c>
      <c r="F222" s="15">
        <v>93</v>
      </c>
      <c r="G222" s="15">
        <v>78.099999999999994</v>
      </c>
      <c r="H222" s="15">
        <v>105.6</v>
      </c>
      <c r="I222" s="15">
        <v>90.8</v>
      </c>
      <c r="J222" s="15">
        <v>107.8</v>
      </c>
      <c r="K222" s="15">
        <v>95.2</v>
      </c>
    </row>
    <row r="223" spans="1:11" x14ac:dyDescent="0.25">
      <c r="A223" s="13">
        <v>4916260300</v>
      </c>
      <c r="B223" t="s">
        <v>599</v>
      </c>
      <c r="C223" t="s">
        <v>600</v>
      </c>
      <c r="D223" t="s">
        <v>601</v>
      </c>
      <c r="E223" s="15">
        <v>95.3</v>
      </c>
      <c r="F223" s="15">
        <v>98.2</v>
      </c>
      <c r="G223" s="15">
        <v>103.4</v>
      </c>
      <c r="H223" s="15">
        <v>84.1</v>
      </c>
      <c r="I223" s="15">
        <v>100.7</v>
      </c>
      <c r="J223" s="15">
        <v>83.3</v>
      </c>
      <c r="K223" s="15">
        <v>90.4</v>
      </c>
    </row>
    <row r="224" spans="1:11" x14ac:dyDescent="0.25">
      <c r="A224" s="13">
        <v>4936260500</v>
      </c>
      <c r="B224" t="s">
        <v>599</v>
      </c>
      <c r="C224" t="s">
        <v>602</v>
      </c>
      <c r="D224" t="s">
        <v>603</v>
      </c>
      <c r="E224" s="15">
        <v>101.7</v>
      </c>
      <c r="F224" s="15">
        <v>98.4</v>
      </c>
      <c r="G224" s="15">
        <v>112.3</v>
      </c>
      <c r="H224" s="15">
        <v>81.099999999999994</v>
      </c>
      <c r="I224" s="15">
        <v>98.7</v>
      </c>
      <c r="J224" s="15">
        <v>91</v>
      </c>
      <c r="K224" s="15">
        <v>101.6</v>
      </c>
    </row>
    <row r="225" spans="1:11" x14ac:dyDescent="0.25">
      <c r="A225" s="13">
        <v>4939340800</v>
      </c>
      <c r="B225" t="s">
        <v>599</v>
      </c>
      <c r="C225" t="s">
        <v>604</v>
      </c>
      <c r="D225" t="s">
        <v>605</v>
      </c>
      <c r="E225" s="15">
        <v>99.2</v>
      </c>
      <c r="F225" s="15">
        <v>97.3</v>
      </c>
      <c r="G225" s="15">
        <v>107</v>
      </c>
      <c r="H225" s="15">
        <v>81.3</v>
      </c>
      <c r="I225" s="15">
        <v>102.4</v>
      </c>
      <c r="J225" s="15">
        <v>93.6</v>
      </c>
      <c r="K225" s="15">
        <v>97.8</v>
      </c>
    </row>
    <row r="226" spans="1:11" x14ac:dyDescent="0.25">
      <c r="A226" s="13">
        <v>4941620900</v>
      </c>
      <c r="B226" t="s">
        <v>599</v>
      </c>
      <c r="C226" t="s">
        <v>606</v>
      </c>
      <c r="D226" t="s">
        <v>607</v>
      </c>
      <c r="E226" s="15">
        <v>105.8</v>
      </c>
      <c r="F226" s="15">
        <v>98.6</v>
      </c>
      <c r="G226" s="15">
        <v>120.5</v>
      </c>
      <c r="H226" s="15">
        <v>90.9</v>
      </c>
      <c r="I226" s="15">
        <v>106.7</v>
      </c>
      <c r="J226" s="15">
        <v>91.2</v>
      </c>
      <c r="K226" s="15">
        <v>102.4</v>
      </c>
    </row>
    <row r="227" spans="1:11" x14ac:dyDescent="0.25">
      <c r="A227" s="13">
        <v>5015540200</v>
      </c>
      <c r="B227" t="s">
        <v>608</v>
      </c>
      <c r="C227" t="s">
        <v>609</v>
      </c>
      <c r="D227" t="s">
        <v>610</v>
      </c>
      <c r="E227" s="15">
        <v>113.7</v>
      </c>
      <c r="F227" s="15">
        <v>106.4</v>
      </c>
      <c r="G227" s="15">
        <v>130.69999999999999</v>
      </c>
      <c r="H227" s="15">
        <v>114.5</v>
      </c>
      <c r="I227" s="15">
        <v>101.2</v>
      </c>
      <c r="J227" s="15">
        <v>113</v>
      </c>
      <c r="K227" s="15">
        <v>106.1</v>
      </c>
    </row>
    <row r="228" spans="1:11" x14ac:dyDescent="0.25">
      <c r="A228" s="13">
        <v>5147894170</v>
      </c>
      <c r="B228" t="s">
        <v>611</v>
      </c>
      <c r="C228" t="s">
        <v>260</v>
      </c>
      <c r="D228" t="s">
        <v>785</v>
      </c>
      <c r="E228" s="15">
        <v>124.1</v>
      </c>
      <c r="F228" s="15">
        <v>108.2</v>
      </c>
      <c r="G228" s="15">
        <v>171.2</v>
      </c>
      <c r="H228" s="15">
        <v>92.4</v>
      </c>
      <c r="I228" s="15">
        <v>97.9</v>
      </c>
      <c r="J228" s="15">
        <v>112.5</v>
      </c>
      <c r="K228" s="15">
        <v>108.4</v>
      </c>
    </row>
    <row r="229" spans="1:11" x14ac:dyDescent="0.25">
      <c r="A229" s="13">
        <v>5147894173</v>
      </c>
      <c r="B229" t="s">
        <v>611</v>
      </c>
      <c r="C229" t="s">
        <v>260</v>
      </c>
      <c r="D229" t="s">
        <v>628</v>
      </c>
      <c r="E229" s="15">
        <v>131.9</v>
      </c>
      <c r="F229" s="15">
        <v>108.9</v>
      </c>
      <c r="G229" s="15">
        <v>197.5</v>
      </c>
      <c r="H229" s="15">
        <v>92.4</v>
      </c>
      <c r="I229" s="15">
        <v>102.1</v>
      </c>
      <c r="J229" s="15">
        <v>124.3</v>
      </c>
      <c r="K229" s="15">
        <v>106.5</v>
      </c>
    </row>
    <row r="230" spans="1:11" x14ac:dyDescent="0.25">
      <c r="A230" s="13">
        <v>5113980150</v>
      </c>
      <c r="B230" t="s">
        <v>611</v>
      </c>
      <c r="C230" t="s">
        <v>612</v>
      </c>
      <c r="D230" t="s">
        <v>613</v>
      </c>
      <c r="E230" s="15">
        <v>95.3</v>
      </c>
      <c r="F230" s="15">
        <v>96.4</v>
      </c>
      <c r="G230" s="15">
        <v>90.7</v>
      </c>
      <c r="H230" s="15">
        <v>90.7</v>
      </c>
      <c r="I230" s="15">
        <v>92.9</v>
      </c>
      <c r="J230" s="15">
        <v>101.1</v>
      </c>
      <c r="K230" s="15">
        <v>99.6</v>
      </c>
    </row>
    <row r="231" spans="1:11" x14ac:dyDescent="0.25">
      <c r="A231" s="13">
        <v>5116820175</v>
      </c>
      <c r="B231" t="s">
        <v>611</v>
      </c>
      <c r="C231" t="s">
        <v>614</v>
      </c>
      <c r="D231" t="s">
        <v>615</v>
      </c>
      <c r="E231" s="15">
        <v>98.8</v>
      </c>
      <c r="F231" s="15">
        <v>96.3</v>
      </c>
      <c r="G231" s="15">
        <v>102</v>
      </c>
      <c r="H231" s="15">
        <v>101.2</v>
      </c>
      <c r="I231" s="15">
        <v>94.1</v>
      </c>
      <c r="J231" s="15">
        <v>85.6</v>
      </c>
      <c r="K231" s="15">
        <v>99.7</v>
      </c>
    </row>
    <row r="232" spans="1:11" x14ac:dyDescent="0.25">
      <c r="A232" s="13">
        <v>5119260225</v>
      </c>
      <c r="B232" t="s">
        <v>611</v>
      </c>
      <c r="C232" t="s">
        <v>616</v>
      </c>
      <c r="D232" t="s">
        <v>617</v>
      </c>
      <c r="E232" s="15">
        <v>87.5</v>
      </c>
      <c r="F232" s="15">
        <v>95.1</v>
      </c>
      <c r="G232" s="15">
        <v>76.099999999999994</v>
      </c>
      <c r="H232" s="15">
        <v>87.4</v>
      </c>
      <c r="I232" s="15">
        <v>89.5</v>
      </c>
      <c r="J232" s="15">
        <v>97.7</v>
      </c>
      <c r="K232" s="15">
        <v>91.5</v>
      </c>
    </row>
    <row r="233" spans="1:11" x14ac:dyDescent="0.25">
      <c r="A233" s="13">
        <v>5131340450</v>
      </c>
      <c r="B233" t="s">
        <v>611</v>
      </c>
      <c r="C233" t="s">
        <v>618</v>
      </c>
      <c r="D233" t="s">
        <v>619</v>
      </c>
      <c r="E233" s="15">
        <v>94</v>
      </c>
      <c r="F233" s="15">
        <v>94.6</v>
      </c>
      <c r="G233" s="15">
        <v>84.2</v>
      </c>
      <c r="H233" s="15">
        <v>112.3</v>
      </c>
      <c r="I233" s="15">
        <v>87.4</v>
      </c>
      <c r="J233" s="15">
        <v>103</v>
      </c>
      <c r="K233" s="15">
        <v>97.8</v>
      </c>
    </row>
    <row r="234" spans="1:11" x14ac:dyDescent="0.25">
      <c r="A234" s="13">
        <v>5132300500</v>
      </c>
      <c r="B234" t="s">
        <v>611</v>
      </c>
      <c r="C234" t="s">
        <v>620</v>
      </c>
      <c r="D234" t="s">
        <v>621</v>
      </c>
      <c r="E234" s="15">
        <v>90.1</v>
      </c>
      <c r="F234" s="15">
        <v>96.4</v>
      </c>
      <c r="G234" s="15">
        <v>74.900000000000006</v>
      </c>
      <c r="H234" s="15">
        <v>93</v>
      </c>
      <c r="I234" s="15">
        <v>94.3</v>
      </c>
      <c r="J234" s="15">
        <v>110.9</v>
      </c>
      <c r="K234" s="15">
        <v>95.3</v>
      </c>
    </row>
    <row r="235" spans="1:11" x14ac:dyDescent="0.25">
      <c r="A235" s="13">
        <v>5140060800</v>
      </c>
      <c r="B235" t="s">
        <v>611</v>
      </c>
      <c r="C235" t="s">
        <v>622</v>
      </c>
      <c r="D235" t="s">
        <v>623</v>
      </c>
      <c r="E235" s="15">
        <v>94.7</v>
      </c>
      <c r="F235" s="15">
        <v>98.4</v>
      </c>
      <c r="G235" s="15">
        <v>84.1</v>
      </c>
      <c r="H235" s="15">
        <v>96.3</v>
      </c>
      <c r="I235" s="15">
        <v>97</v>
      </c>
      <c r="J235" s="15">
        <v>89.9</v>
      </c>
      <c r="K235" s="15">
        <v>101.6</v>
      </c>
    </row>
    <row r="236" spans="1:11" x14ac:dyDescent="0.25">
      <c r="A236" s="13">
        <v>5140220830</v>
      </c>
      <c r="B236" t="s">
        <v>611</v>
      </c>
      <c r="C236" t="s">
        <v>624</v>
      </c>
      <c r="D236" t="s">
        <v>625</v>
      </c>
      <c r="E236" s="15">
        <v>92.7</v>
      </c>
      <c r="F236" s="15">
        <v>98.4</v>
      </c>
      <c r="G236" s="15">
        <v>77.599999999999994</v>
      </c>
      <c r="H236" s="15">
        <v>115.8</v>
      </c>
      <c r="I236" s="15">
        <v>95.5</v>
      </c>
      <c r="J236" s="15">
        <v>101.3</v>
      </c>
      <c r="K236" s="15">
        <v>95</v>
      </c>
    </row>
    <row r="237" spans="1:11" x14ac:dyDescent="0.25">
      <c r="A237" s="13">
        <v>5149020950</v>
      </c>
      <c r="B237" t="s">
        <v>611</v>
      </c>
      <c r="C237" t="s">
        <v>629</v>
      </c>
      <c r="D237" t="s">
        <v>630</v>
      </c>
      <c r="E237" s="15">
        <v>104.7</v>
      </c>
      <c r="F237" s="15">
        <v>95.8</v>
      </c>
      <c r="G237" s="15">
        <v>93.5</v>
      </c>
      <c r="H237" s="15">
        <v>102.6</v>
      </c>
      <c r="I237" s="15">
        <v>96.3</v>
      </c>
      <c r="J237" s="15">
        <v>149.5</v>
      </c>
      <c r="K237" s="15">
        <v>114.5</v>
      </c>
    </row>
    <row r="238" spans="1:11" x14ac:dyDescent="0.25">
      <c r="A238" s="13">
        <v>5313380050</v>
      </c>
      <c r="B238" t="s">
        <v>631</v>
      </c>
      <c r="C238" t="s">
        <v>632</v>
      </c>
      <c r="D238" t="s">
        <v>633</v>
      </c>
      <c r="E238" s="15">
        <v>119.9</v>
      </c>
      <c r="F238" s="15">
        <v>105.8</v>
      </c>
      <c r="G238" s="15">
        <v>136.9</v>
      </c>
      <c r="H238" s="15">
        <v>100.5</v>
      </c>
      <c r="I238" s="15">
        <v>116.2</v>
      </c>
      <c r="J238" s="15">
        <v>104.3</v>
      </c>
      <c r="K238" s="15">
        <v>120.1</v>
      </c>
    </row>
    <row r="239" spans="1:11" x14ac:dyDescent="0.25">
      <c r="A239" s="13">
        <v>5328420740</v>
      </c>
      <c r="B239" t="s">
        <v>631</v>
      </c>
      <c r="C239" t="s">
        <v>634</v>
      </c>
      <c r="D239" t="s">
        <v>635</v>
      </c>
      <c r="E239" s="15">
        <v>96.4</v>
      </c>
      <c r="F239" s="15">
        <v>107</v>
      </c>
      <c r="G239" s="15">
        <v>86.6</v>
      </c>
      <c r="H239" s="15">
        <v>82</v>
      </c>
      <c r="I239" s="15">
        <v>116.3</v>
      </c>
      <c r="J239" s="15">
        <v>108.1</v>
      </c>
      <c r="K239" s="15">
        <v>96.7</v>
      </c>
    </row>
    <row r="240" spans="1:11" x14ac:dyDescent="0.25">
      <c r="A240" s="13">
        <v>5314740500</v>
      </c>
      <c r="B240" t="s">
        <v>631</v>
      </c>
      <c r="C240" t="s">
        <v>794</v>
      </c>
      <c r="D240" t="s">
        <v>642</v>
      </c>
      <c r="E240" s="15">
        <v>116.5</v>
      </c>
      <c r="F240" s="15">
        <v>114.6</v>
      </c>
      <c r="G240" s="15">
        <v>108.6</v>
      </c>
      <c r="H240" s="15">
        <v>101.3</v>
      </c>
      <c r="I240" s="15">
        <v>135.6</v>
      </c>
      <c r="J240" s="15">
        <v>120.5</v>
      </c>
      <c r="K240" s="15">
        <v>122.2</v>
      </c>
    </row>
    <row r="241" spans="1:11" x14ac:dyDescent="0.25">
      <c r="A241" s="13">
        <v>5334180690</v>
      </c>
      <c r="B241" t="s">
        <v>631</v>
      </c>
      <c r="C241" t="s">
        <v>636</v>
      </c>
      <c r="D241" t="s">
        <v>637</v>
      </c>
      <c r="E241" s="15">
        <v>102.6</v>
      </c>
      <c r="F241" s="15">
        <v>105.3</v>
      </c>
      <c r="G241" s="15">
        <v>98</v>
      </c>
      <c r="H241" s="15">
        <v>75</v>
      </c>
      <c r="I241" s="15">
        <v>122.5</v>
      </c>
      <c r="J241" s="15">
        <v>98.8</v>
      </c>
      <c r="K241" s="15">
        <v>107.2</v>
      </c>
    </row>
    <row r="242" spans="1:11" x14ac:dyDescent="0.25">
      <c r="A242" s="13">
        <v>5334580720</v>
      </c>
      <c r="B242" t="s">
        <v>631</v>
      </c>
      <c r="C242" t="s">
        <v>638</v>
      </c>
      <c r="D242" t="s">
        <v>639</v>
      </c>
      <c r="E242" s="15">
        <v>118.4</v>
      </c>
      <c r="F242" s="15">
        <v>109</v>
      </c>
      <c r="G242" s="15">
        <v>138.4</v>
      </c>
      <c r="H242" s="15">
        <v>100.4</v>
      </c>
      <c r="I242" s="15">
        <v>116.4</v>
      </c>
      <c r="J242" s="15">
        <v>119.7</v>
      </c>
      <c r="K242" s="15">
        <v>110.9</v>
      </c>
    </row>
    <row r="243" spans="1:11" x14ac:dyDescent="0.25">
      <c r="A243" s="13">
        <v>5336500700</v>
      </c>
      <c r="B243" t="s">
        <v>631</v>
      </c>
      <c r="C243" t="s">
        <v>640</v>
      </c>
      <c r="D243" t="s">
        <v>641</v>
      </c>
      <c r="E243" s="15">
        <v>112.2</v>
      </c>
      <c r="F243" s="15">
        <v>105.5</v>
      </c>
      <c r="G243" s="15">
        <v>115.4</v>
      </c>
      <c r="H243" s="15">
        <v>90.9</v>
      </c>
      <c r="I243" s="15">
        <v>125.7</v>
      </c>
      <c r="J243" s="15">
        <v>131.4</v>
      </c>
      <c r="K243" s="15">
        <v>111.6</v>
      </c>
    </row>
    <row r="244" spans="1:11" x14ac:dyDescent="0.25">
      <c r="A244" s="13">
        <v>5342644800</v>
      </c>
      <c r="B244" t="s">
        <v>631</v>
      </c>
      <c r="C244" t="s">
        <v>809</v>
      </c>
      <c r="D244" t="s">
        <v>643</v>
      </c>
      <c r="E244" s="15">
        <v>142.1</v>
      </c>
      <c r="F244" s="15">
        <v>111.9</v>
      </c>
      <c r="G244" s="15">
        <v>198.7</v>
      </c>
      <c r="H244" s="15">
        <v>102.2</v>
      </c>
      <c r="I244" s="15">
        <v>136.1</v>
      </c>
      <c r="J244" s="15">
        <v>124.7</v>
      </c>
      <c r="K244" s="15">
        <v>122.6</v>
      </c>
    </row>
    <row r="245" spans="1:11" x14ac:dyDescent="0.25">
      <c r="A245" s="13">
        <v>5344060840</v>
      </c>
      <c r="B245" t="s">
        <v>631</v>
      </c>
      <c r="C245" t="s">
        <v>644</v>
      </c>
      <c r="D245" t="s">
        <v>645</v>
      </c>
      <c r="E245" s="15">
        <v>98.1</v>
      </c>
      <c r="F245" s="15">
        <v>108.8</v>
      </c>
      <c r="G245" s="15">
        <v>83.7</v>
      </c>
      <c r="H245" s="15">
        <v>103.9</v>
      </c>
      <c r="I245" s="15">
        <v>117.6</v>
      </c>
      <c r="J245" s="15">
        <v>103.5</v>
      </c>
      <c r="K245" s="15">
        <v>98</v>
      </c>
    </row>
    <row r="246" spans="1:11" x14ac:dyDescent="0.25">
      <c r="A246" s="13">
        <v>5349420950</v>
      </c>
      <c r="B246" t="s">
        <v>631</v>
      </c>
      <c r="C246" t="s">
        <v>646</v>
      </c>
      <c r="D246" t="s">
        <v>647</v>
      </c>
      <c r="E246" s="15">
        <v>101.7</v>
      </c>
      <c r="F246" s="15">
        <v>106</v>
      </c>
      <c r="G246" s="15">
        <v>84.8</v>
      </c>
      <c r="H246" s="15">
        <v>114.5</v>
      </c>
      <c r="I246" s="15">
        <v>114.9</v>
      </c>
      <c r="J246" s="15">
        <v>105.8</v>
      </c>
      <c r="K246" s="15">
        <v>106.8</v>
      </c>
    </row>
    <row r="247" spans="1:11" x14ac:dyDescent="0.25">
      <c r="A247" s="13">
        <v>5416620200</v>
      </c>
      <c r="B247" t="s">
        <v>648</v>
      </c>
      <c r="C247" t="s">
        <v>795</v>
      </c>
      <c r="D247" t="s">
        <v>796</v>
      </c>
      <c r="E247" s="15">
        <v>84.3</v>
      </c>
      <c r="F247" s="15">
        <v>97.8</v>
      </c>
      <c r="G247" s="15">
        <v>61.8</v>
      </c>
      <c r="H247" s="15">
        <v>92.2</v>
      </c>
      <c r="I247" s="15">
        <v>93.4</v>
      </c>
      <c r="J247" s="15">
        <v>99.5</v>
      </c>
      <c r="K247" s="15">
        <v>90.6</v>
      </c>
    </row>
    <row r="248" spans="1:11" x14ac:dyDescent="0.25">
      <c r="A248" s="13">
        <v>5434060550</v>
      </c>
      <c r="B248" t="s">
        <v>648</v>
      </c>
      <c r="C248" t="s">
        <v>649</v>
      </c>
      <c r="D248" t="s">
        <v>650</v>
      </c>
      <c r="E248" s="15">
        <v>92.8</v>
      </c>
      <c r="F248" s="15">
        <v>95.5</v>
      </c>
      <c r="G248" s="15">
        <v>81.3</v>
      </c>
      <c r="H248" s="15">
        <v>92.2</v>
      </c>
      <c r="I248" s="15">
        <v>98.5</v>
      </c>
      <c r="J248" s="15">
        <v>89.2</v>
      </c>
      <c r="K248" s="15">
        <v>100.2</v>
      </c>
    </row>
    <row r="249" spans="1:11" x14ac:dyDescent="0.25">
      <c r="A249" s="13">
        <v>5511540100</v>
      </c>
      <c r="B249" t="s">
        <v>651</v>
      </c>
      <c r="C249" s="14" t="s">
        <v>859</v>
      </c>
      <c r="D249" t="s">
        <v>860</v>
      </c>
      <c r="E249" s="15">
        <v>100.4</v>
      </c>
      <c r="F249" s="15">
        <v>99.4</v>
      </c>
      <c r="G249" s="15">
        <v>101.5</v>
      </c>
      <c r="H249" s="15">
        <v>83.3</v>
      </c>
      <c r="I249" s="15">
        <v>100.4</v>
      </c>
      <c r="J249" s="15">
        <v>108.8</v>
      </c>
      <c r="K249" s="15">
        <v>102.9</v>
      </c>
    </row>
    <row r="250" spans="1:11" x14ac:dyDescent="0.25">
      <c r="A250" s="13">
        <v>5520740250</v>
      </c>
      <c r="B250" t="s">
        <v>651</v>
      </c>
      <c r="C250" t="s">
        <v>652</v>
      </c>
      <c r="D250" t="s">
        <v>653</v>
      </c>
      <c r="E250" s="15">
        <v>99.9</v>
      </c>
      <c r="F250" s="15">
        <v>97.6</v>
      </c>
      <c r="G250" s="15">
        <v>97.3</v>
      </c>
      <c r="H250" s="15">
        <v>98.2</v>
      </c>
      <c r="I250" s="15">
        <v>94.4</v>
      </c>
      <c r="J250" s="15">
        <v>100.9</v>
      </c>
      <c r="K250" s="15">
        <v>104.7</v>
      </c>
    </row>
    <row r="251" spans="1:11" x14ac:dyDescent="0.25">
      <c r="A251" s="13">
        <v>5524580300</v>
      </c>
      <c r="B251" t="s">
        <v>651</v>
      </c>
      <c r="C251" t="s">
        <v>656</v>
      </c>
      <c r="D251" t="s">
        <v>657</v>
      </c>
      <c r="E251" s="15">
        <v>91.2</v>
      </c>
      <c r="F251" s="15">
        <v>99.5</v>
      </c>
      <c r="G251" s="15">
        <v>81.099999999999994</v>
      </c>
      <c r="H251" s="15">
        <v>87.4</v>
      </c>
      <c r="I251" s="15">
        <v>104.2</v>
      </c>
      <c r="J251" s="15">
        <v>89.6</v>
      </c>
      <c r="K251" s="15">
        <v>93.6</v>
      </c>
    </row>
    <row r="252" spans="1:11" x14ac:dyDescent="0.25">
      <c r="A252" s="13">
        <v>5531540500</v>
      </c>
      <c r="B252" t="s">
        <v>651</v>
      </c>
      <c r="C252" t="s">
        <v>658</v>
      </c>
      <c r="D252" s="14" t="s">
        <v>659</v>
      </c>
      <c r="E252" s="15">
        <v>105.1</v>
      </c>
      <c r="F252" s="15">
        <v>100.4</v>
      </c>
      <c r="G252" s="15">
        <v>110</v>
      </c>
      <c r="H252" s="15">
        <v>99</v>
      </c>
      <c r="I252" s="15">
        <v>98.7</v>
      </c>
      <c r="J252" s="15">
        <v>112.8</v>
      </c>
      <c r="K252" s="15">
        <v>105.2</v>
      </c>
    </row>
    <row r="253" spans="1:11" x14ac:dyDescent="0.25">
      <c r="A253" s="13">
        <v>5533340580</v>
      </c>
      <c r="B253" t="s">
        <v>651</v>
      </c>
      <c r="C253" t="s">
        <v>660</v>
      </c>
      <c r="D253" t="s">
        <v>661</v>
      </c>
      <c r="E253" s="15">
        <v>101.1</v>
      </c>
      <c r="F253" s="15">
        <v>101</v>
      </c>
      <c r="G253" s="15">
        <v>108.8</v>
      </c>
      <c r="H253" s="15">
        <v>94</v>
      </c>
      <c r="I253" s="15">
        <v>100.6</v>
      </c>
      <c r="J253" s="15">
        <v>100.3</v>
      </c>
      <c r="K253" s="15">
        <v>96.8</v>
      </c>
    </row>
    <row r="254" spans="1:11" x14ac:dyDescent="0.25">
      <c r="A254" s="13">
        <v>5616940300</v>
      </c>
      <c r="B254" t="s">
        <v>662</v>
      </c>
      <c r="C254" t="s">
        <v>797</v>
      </c>
      <c r="D254" t="s">
        <v>798</v>
      </c>
      <c r="E254" s="15">
        <v>99.6</v>
      </c>
      <c r="F254" s="15">
        <v>103.6</v>
      </c>
      <c r="G254" s="15">
        <v>99.8</v>
      </c>
      <c r="H254" s="15">
        <v>90.3</v>
      </c>
      <c r="I254" s="15">
        <v>95.3</v>
      </c>
      <c r="J254" s="15">
        <v>101.4</v>
      </c>
      <c r="K254" s="15">
        <v>100.9</v>
      </c>
    </row>
    <row r="255" spans="1:11" x14ac:dyDescent="0.25">
      <c r="A255" s="13">
        <v>5629660500</v>
      </c>
      <c r="B255" t="s">
        <v>662</v>
      </c>
      <c r="C255" t="s">
        <v>665</v>
      </c>
      <c r="D255" t="s">
        <v>666</v>
      </c>
      <c r="E255" s="15">
        <v>94.4</v>
      </c>
      <c r="F255" s="15">
        <v>100.1</v>
      </c>
      <c r="G255" s="15">
        <v>82.5</v>
      </c>
      <c r="H255" s="15">
        <v>90.3</v>
      </c>
      <c r="I255" s="15">
        <v>88.3</v>
      </c>
      <c r="J255" s="15">
        <v>94.4</v>
      </c>
      <c r="K255" s="15">
        <v>104.2</v>
      </c>
    </row>
    <row r="256" spans="1:11" x14ac:dyDescent="0.25">
      <c r="A256" s="13">
        <v>7241980700</v>
      </c>
      <c r="B256" t="s">
        <v>667</v>
      </c>
      <c r="C256" t="s">
        <v>799</v>
      </c>
      <c r="D256" t="s">
        <v>800</v>
      </c>
      <c r="E256" s="15">
        <v>103.4</v>
      </c>
      <c r="F256" s="15">
        <v>112.4</v>
      </c>
      <c r="G256" s="15">
        <v>97.5</v>
      </c>
      <c r="H256" s="15">
        <v>170.7</v>
      </c>
      <c r="I256" s="15">
        <v>106.4</v>
      </c>
      <c r="J256" s="15">
        <v>69.5</v>
      </c>
      <c r="K256" s="15">
        <v>91.8</v>
      </c>
    </row>
  </sheetData>
  <sortState xmlns:xlrd2="http://schemas.microsoft.com/office/spreadsheetml/2017/richdata2" ref="A6:K256">
    <sortCondition ref="B6:B256"/>
    <sortCondition ref="D6:D256"/>
  </sortState>
  <conditionalFormatting sqref="E1:K1">
    <cfRule type="cellIs" dxfId="77" priority="1" stopIfTrue="1" operator="equal">
      <formula>$E1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BM265"/>
  <sheetViews>
    <sheetView zoomScaleNormal="100" workbookViewId="0">
      <pane xSplit="4" ySplit="3" topLeftCell="E4" activePane="bottomRight" state="frozen"/>
      <selection pane="topRight" activeCell="E1" sqref="E1"/>
      <selection pane="bottomLeft" activeCell="A4" sqref="A4"/>
      <selection pane="bottomRight"/>
    </sheetView>
  </sheetViews>
  <sheetFormatPr defaultRowHeight="12.5" x14ac:dyDescent="0.25"/>
  <cols>
    <col min="1" max="1" width="15.1796875" bestFit="1" customWidth="1"/>
    <col min="3" max="3" width="39" customWidth="1"/>
    <col min="4" max="4" width="35.90625" bestFit="1" customWidth="1"/>
    <col min="5" max="30" width="9.453125" customWidth="1"/>
    <col min="31" max="31" width="12" customWidth="1"/>
    <col min="32" max="32" width="14.453125" customWidth="1"/>
    <col min="33" max="33" width="9.1796875" customWidth="1"/>
    <col min="34" max="34" width="12" customWidth="1"/>
    <col min="35" max="38" width="9.453125" customWidth="1"/>
    <col min="39" max="39" width="9.453125" bestFit="1" customWidth="1"/>
    <col min="40" max="45" width="9.453125" customWidth="1"/>
    <col min="46" max="46" width="10.81640625" customWidth="1"/>
    <col min="47" max="65" width="9.453125" customWidth="1"/>
  </cols>
  <sheetData>
    <row r="1" spans="1:65" ht="13" x14ac:dyDescent="0.3">
      <c r="A1" s="7"/>
      <c r="B1" s="7"/>
      <c r="C1" s="7" t="s">
        <v>168</v>
      </c>
      <c r="D1" s="7" t="s">
        <v>875</v>
      </c>
      <c r="E1" s="8">
        <v>1</v>
      </c>
      <c r="F1" s="8">
        <v>2</v>
      </c>
      <c r="G1" s="8">
        <v>3</v>
      </c>
      <c r="H1" s="8">
        <v>4</v>
      </c>
      <c r="I1" s="8">
        <v>5</v>
      </c>
      <c r="J1" s="8">
        <v>6</v>
      </c>
      <c r="K1" s="8">
        <v>7</v>
      </c>
      <c r="L1" s="8">
        <v>8</v>
      </c>
      <c r="M1" s="8">
        <v>9</v>
      </c>
      <c r="N1" s="8">
        <v>10</v>
      </c>
      <c r="O1" s="8">
        <v>11</v>
      </c>
      <c r="P1" s="8">
        <v>12</v>
      </c>
      <c r="Q1" s="8">
        <v>13</v>
      </c>
      <c r="R1" s="8">
        <v>14</v>
      </c>
      <c r="S1" s="8">
        <v>15</v>
      </c>
      <c r="T1" s="8">
        <v>16</v>
      </c>
      <c r="U1" s="8">
        <v>17</v>
      </c>
      <c r="V1" s="8">
        <v>18</v>
      </c>
      <c r="W1" s="8">
        <v>19</v>
      </c>
      <c r="X1" s="8">
        <v>20</v>
      </c>
      <c r="Y1" s="8">
        <v>21</v>
      </c>
      <c r="Z1" s="8">
        <v>22</v>
      </c>
      <c r="AA1" s="8">
        <v>23</v>
      </c>
      <c r="AB1" s="8">
        <v>24</v>
      </c>
      <c r="AC1" s="8">
        <v>25</v>
      </c>
      <c r="AD1" s="8">
        <v>26</v>
      </c>
      <c r="AE1" s="8">
        <v>27</v>
      </c>
      <c r="AF1" s="8" t="s">
        <v>87</v>
      </c>
      <c r="AG1" s="8" t="s">
        <v>90</v>
      </c>
      <c r="AH1" s="8" t="s">
        <v>93</v>
      </c>
      <c r="AI1" s="8" t="s">
        <v>668</v>
      </c>
      <c r="AJ1" s="8" t="s">
        <v>669</v>
      </c>
      <c r="AK1" s="8">
        <v>30</v>
      </c>
      <c r="AL1" s="8" t="s">
        <v>38</v>
      </c>
      <c r="AM1" s="8">
        <v>31</v>
      </c>
      <c r="AN1" s="8">
        <v>32</v>
      </c>
      <c r="AO1" s="8">
        <v>33</v>
      </c>
      <c r="AP1" s="8">
        <v>34</v>
      </c>
      <c r="AQ1" s="8">
        <v>35</v>
      </c>
      <c r="AR1" s="8">
        <v>36</v>
      </c>
      <c r="AS1" s="8">
        <v>37</v>
      </c>
      <c r="AT1" s="8">
        <v>38</v>
      </c>
      <c r="AU1" s="8">
        <v>39</v>
      </c>
      <c r="AV1" s="8">
        <v>40</v>
      </c>
      <c r="AW1" s="8">
        <v>41</v>
      </c>
      <c r="AX1" s="8">
        <v>42</v>
      </c>
      <c r="AY1" s="8">
        <v>43</v>
      </c>
      <c r="AZ1" s="8">
        <v>44</v>
      </c>
      <c r="BA1" s="8">
        <v>45</v>
      </c>
      <c r="BB1" s="8">
        <v>46</v>
      </c>
      <c r="BC1" s="8">
        <v>47</v>
      </c>
      <c r="BD1" s="8">
        <v>48</v>
      </c>
      <c r="BE1" s="8">
        <v>49</v>
      </c>
      <c r="BF1" s="8">
        <v>50</v>
      </c>
      <c r="BG1" s="8">
        <v>51</v>
      </c>
      <c r="BH1" s="8">
        <v>52</v>
      </c>
      <c r="BI1" s="8">
        <v>53</v>
      </c>
      <c r="BJ1" s="8">
        <v>54</v>
      </c>
      <c r="BK1" s="8">
        <v>55</v>
      </c>
      <c r="BL1" s="8">
        <v>56</v>
      </c>
      <c r="BM1" s="8">
        <v>57</v>
      </c>
    </row>
    <row r="2" spans="1:65" ht="13" x14ac:dyDescent="0.3">
      <c r="A2" s="8"/>
      <c r="B2" s="8"/>
      <c r="C2" s="7"/>
      <c r="D2" s="7"/>
      <c r="E2" s="8"/>
      <c r="F2" s="8" t="s">
        <v>670</v>
      </c>
      <c r="G2" s="8" t="s">
        <v>671</v>
      </c>
      <c r="H2" s="8" t="s">
        <v>672</v>
      </c>
      <c r="I2" s="8"/>
      <c r="J2" s="8" t="s">
        <v>673</v>
      </c>
      <c r="K2" s="8" t="s">
        <v>674</v>
      </c>
      <c r="L2" s="8" t="s">
        <v>675</v>
      </c>
      <c r="M2" s="8" t="s">
        <v>676</v>
      </c>
      <c r="N2" s="8" t="s">
        <v>677</v>
      </c>
      <c r="O2" s="8" t="s">
        <v>678</v>
      </c>
      <c r="P2" s="8" t="s">
        <v>679</v>
      </c>
      <c r="Q2" s="8"/>
      <c r="R2" s="8" t="s">
        <v>680</v>
      </c>
      <c r="S2" s="8" t="s">
        <v>681</v>
      </c>
      <c r="T2" s="8"/>
      <c r="U2" s="8"/>
      <c r="V2" s="8" t="s">
        <v>682</v>
      </c>
      <c r="W2" s="8" t="s">
        <v>683</v>
      </c>
      <c r="X2" s="8"/>
      <c r="Y2" s="8" t="s">
        <v>684</v>
      </c>
      <c r="Z2" s="8" t="s">
        <v>685</v>
      </c>
      <c r="AA2" s="8" t="s">
        <v>686</v>
      </c>
      <c r="AB2" s="8" t="s">
        <v>686</v>
      </c>
      <c r="AC2" s="8" t="s">
        <v>687</v>
      </c>
      <c r="AD2" s="8"/>
      <c r="AE2" s="8" t="s">
        <v>688</v>
      </c>
      <c r="AF2" s="8" t="s">
        <v>689</v>
      </c>
      <c r="AG2" s="8" t="s">
        <v>690</v>
      </c>
      <c r="AH2" s="8" t="s">
        <v>689</v>
      </c>
      <c r="AI2" s="8" t="s">
        <v>691</v>
      </c>
      <c r="AJ2" s="8" t="s">
        <v>692</v>
      </c>
      <c r="AK2" s="8" t="s">
        <v>693</v>
      </c>
      <c r="AL2" s="8" t="s">
        <v>694</v>
      </c>
      <c r="AM2" s="8"/>
      <c r="AN2" s="8" t="s">
        <v>695</v>
      </c>
      <c r="AO2" s="8" t="s">
        <v>696</v>
      </c>
      <c r="AP2" s="8" t="s">
        <v>697</v>
      </c>
      <c r="AQ2" s="8"/>
      <c r="AR2" s="8" t="s">
        <v>698</v>
      </c>
      <c r="AS2" s="8" t="s">
        <v>699</v>
      </c>
      <c r="AT2" s="8" t="s">
        <v>700</v>
      </c>
      <c r="AU2" s="8" t="s">
        <v>701</v>
      </c>
      <c r="AV2" s="8"/>
      <c r="AW2" s="8" t="s">
        <v>702</v>
      </c>
      <c r="AX2" s="8" t="s">
        <v>703</v>
      </c>
      <c r="AY2" s="8" t="s">
        <v>704</v>
      </c>
      <c r="AZ2" s="8" t="s">
        <v>705</v>
      </c>
      <c r="BA2" s="8" t="s">
        <v>706</v>
      </c>
      <c r="BB2" s="8" t="s">
        <v>707</v>
      </c>
      <c r="BC2" s="8" t="s">
        <v>708</v>
      </c>
      <c r="BD2" s="8" t="s">
        <v>709</v>
      </c>
      <c r="BE2" s="8" t="s">
        <v>710</v>
      </c>
      <c r="BF2" s="8" t="s">
        <v>711</v>
      </c>
      <c r="BG2" s="8" t="s">
        <v>712</v>
      </c>
      <c r="BH2" s="8"/>
      <c r="BI2" s="8"/>
      <c r="BJ2" s="8" t="s">
        <v>713</v>
      </c>
      <c r="BK2" s="8" t="s">
        <v>714</v>
      </c>
      <c r="BL2" s="8"/>
      <c r="BM2" s="8"/>
    </row>
    <row r="3" spans="1:65" ht="13" x14ac:dyDescent="0.3">
      <c r="A3" s="8" t="s">
        <v>173</v>
      </c>
      <c r="B3" s="8" t="s">
        <v>174</v>
      </c>
      <c r="C3" s="8" t="s">
        <v>175</v>
      </c>
      <c r="D3" s="8" t="s">
        <v>176</v>
      </c>
      <c r="E3" s="8" t="s">
        <v>32</v>
      </c>
      <c r="F3" s="8" t="s">
        <v>715</v>
      </c>
      <c r="G3" s="8" t="s">
        <v>716</v>
      </c>
      <c r="H3" s="8" t="s">
        <v>702</v>
      </c>
      <c r="I3" s="8" t="s">
        <v>42</v>
      </c>
      <c r="J3" s="8" t="s">
        <v>717</v>
      </c>
      <c r="K3" s="8" t="s">
        <v>718</v>
      </c>
      <c r="L3" s="8" t="s">
        <v>719</v>
      </c>
      <c r="M3" s="8" t="s">
        <v>720</v>
      </c>
      <c r="N3" s="8" t="s">
        <v>721</v>
      </c>
      <c r="O3" s="8" t="s">
        <v>722</v>
      </c>
      <c r="P3" s="8" t="s">
        <v>723</v>
      </c>
      <c r="Q3" s="8" t="s">
        <v>58</v>
      </c>
      <c r="R3" s="8" t="s">
        <v>724</v>
      </c>
      <c r="S3" s="8" t="s">
        <v>725</v>
      </c>
      <c r="T3" s="8" t="s">
        <v>64</v>
      </c>
      <c r="U3" s="8" t="s">
        <v>66</v>
      </c>
      <c r="V3" s="8" t="s">
        <v>726</v>
      </c>
      <c r="W3" s="8" t="s">
        <v>727</v>
      </c>
      <c r="X3" s="8" t="s">
        <v>72</v>
      </c>
      <c r="Y3" s="8" t="s">
        <v>728</v>
      </c>
      <c r="Z3" s="8" t="s">
        <v>729</v>
      </c>
      <c r="AA3" s="8" t="s">
        <v>730</v>
      </c>
      <c r="AB3" s="8" t="s">
        <v>731</v>
      </c>
      <c r="AC3" s="8" t="s">
        <v>732</v>
      </c>
      <c r="AD3" s="8" t="s">
        <v>84</v>
      </c>
      <c r="AE3" s="8" t="s">
        <v>733</v>
      </c>
      <c r="AF3" s="8" t="s">
        <v>734</v>
      </c>
      <c r="AG3" s="8" t="s">
        <v>735</v>
      </c>
      <c r="AH3" s="8" t="s">
        <v>736</v>
      </c>
      <c r="AI3" s="8" t="s">
        <v>737</v>
      </c>
      <c r="AJ3" s="8" t="s">
        <v>737</v>
      </c>
      <c r="AK3" s="8" t="s">
        <v>738</v>
      </c>
      <c r="AL3" s="8" t="s">
        <v>738</v>
      </c>
      <c r="AM3" s="8" t="s">
        <v>41</v>
      </c>
      <c r="AN3" s="8" t="s">
        <v>739</v>
      </c>
      <c r="AO3" s="8" t="s">
        <v>740</v>
      </c>
      <c r="AP3" s="8" t="s">
        <v>741</v>
      </c>
      <c r="AQ3" s="8" t="s">
        <v>49</v>
      </c>
      <c r="AR3" s="8" t="s">
        <v>742</v>
      </c>
      <c r="AS3" s="8" t="s">
        <v>743</v>
      </c>
      <c r="AT3" s="8" t="s">
        <v>744</v>
      </c>
      <c r="AU3" s="8" t="s">
        <v>745</v>
      </c>
      <c r="AV3" s="8" t="s">
        <v>59</v>
      </c>
      <c r="AW3" s="8" t="s">
        <v>746</v>
      </c>
      <c r="AX3" s="8" t="s">
        <v>747</v>
      </c>
      <c r="AY3" s="8" t="s">
        <v>748</v>
      </c>
      <c r="AZ3" s="8" t="s">
        <v>749</v>
      </c>
      <c r="BA3" s="8" t="s">
        <v>750</v>
      </c>
      <c r="BB3" s="8" t="s">
        <v>751</v>
      </c>
      <c r="BC3" s="8" t="s">
        <v>752</v>
      </c>
      <c r="BD3" s="8" t="s">
        <v>753</v>
      </c>
      <c r="BE3" s="8" t="s">
        <v>754</v>
      </c>
      <c r="BF3" s="8" t="s">
        <v>755</v>
      </c>
      <c r="BG3" s="8" t="s">
        <v>756</v>
      </c>
      <c r="BH3" s="8" t="s">
        <v>83</v>
      </c>
      <c r="BI3" s="8" t="s">
        <v>757</v>
      </c>
      <c r="BJ3" s="8" t="s">
        <v>758</v>
      </c>
      <c r="BK3" s="8" t="s">
        <v>759</v>
      </c>
      <c r="BL3" s="8" t="s">
        <v>92</v>
      </c>
      <c r="BM3" s="8" t="s">
        <v>95</v>
      </c>
    </row>
    <row r="4" spans="1:65" ht="13" x14ac:dyDescent="0.3">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row>
    <row r="5" spans="1:65" x14ac:dyDescent="0.25">
      <c r="A5" s="13">
        <v>111500100</v>
      </c>
      <c r="B5" t="s">
        <v>184</v>
      </c>
      <c r="C5" t="s">
        <v>185</v>
      </c>
      <c r="D5" t="s">
        <v>186</v>
      </c>
      <c r="E5" s="27">
        <v>15.88</v>
      </c>
      <c r="F5" s="27">
        <v>7.19</v>
      </c>
      <c r="G5" s="27">
        <v>3.99</v>
      </c>
      <c r="H5" s="27">
        <v>1.49</v>
      </c>
      <c r="I5" s="27">
        <v>1.17</v>
      </c>
      <c r="J5" s="27">
        <v>4.62</v>
      </c>
      <c r="K5" s="27">
        <v>4.92</v>
      </c>
      <c r="L5" s="27">
        <v>1.33</v>
      </c>
      <c r="M5" s="27">
        <v>4.51</v>
      </c>
      <c r="N5" s="27">
        <v>5.26</v>
      </c>
      <c r="O5" s="27">
        <v>0.74</v>
      </c>
      <c r="P5" s="27">
        <v>1.92</v>
      </c>
      <c r="Q5" s="27">
        <v>3.83</v>
      </c>
      <c r="R5" s="27">
        <v>4.71</v>
      </c>
      <c r="S5" s="27">
        <v>5.64</v>
      </c>
      <c r="T5" s="27">
        <v>5.39</v>
      </c>
      <c r="U5" s="27">
        <v>4.17</v>
      </c>
      <c r="V5" s="27">
        <v>1.49</v>
      </c>
      <c r="W5" s="27">
        <v>2.89</v>
      </c>
      <c r="X5" s="27">
        <v>1.95</v>
      </c>
      <c r="Y5" s="27">
        <v>20.11</v>
      </c>
      <c r="Z5" s="27">
        <v>8.5</v>
      </c>
      <c r="AA5" s="27">
        <v>3.76</v>
      </c>
      <c r="AB5" s="27">
        <v>2.2000000000000002</v>
      </c>
      <c r="AC5" s="27">
        <v>3.54</v>
      </c>
      <c r="AD5" s="27">
        <v>2.67</v>
      </c>
      <c r="AE5" s="29">
        <v>985.33</v>
      </c>
      <c r="AF5" s="29">
        <v>302500</v>
      </c>
      <c r="AG5" s="25">
        <v>6.5119999999999996</v>
      </c>
      <c r="AH5" s="29">
        <v>1435.7952505636647</v>
      </c>
      <c r="AI5" s="27" t="s">
        <v>786</v>
      </c>
      <c r="AJ5" s="27">
        <v>154.27312974999992</v>
      </c>
      <c r="AK5" s="27">
        <v>86.060200720606346</v>
      </c>
      <c r="AL5" s="27">
        <v>240.33</v>
      </c>
      <c r="AM5" s="27">
        <v>193.7</v>
      </c>
      <c r="AN5" s="27">
        <v>54</v>
      </c>
      <c r="AO5" s="30">
        <v>2.8265000000000002</v>
      </c>
      <c r="AP5" s="27">
        <v>101.1</v>
      </c>
      <c r="AQ5" s="27">
        <v>107.04</v>
      </c>
      <c r="AR5" s="27">
        <v>95</v>
      </c>
      <c r="AS5" s="27">
        <v>10.92</v>
      </c>
      <c r="AT5" s="27">
        <v>22.52</v>
      </c>
      <c r="AU5" s="27">
        <v>4.99</v>
      </c>
      <c r="AV5" s="27">
        <v>11.14</v>
      </c>
      <c r="AW5" s="27">
        <v>4.99</v>
      </c>
      <c r="AX5" s="27">
        <v>17.670000000000002</v>
      </c>
      <c r="AY5" s="27">
        <v>39.33</v>
      </c>
      <c r="AZ5" s="27">
        <v>4.05</v>
      </c>
      <c r="BA5" s="27">
        <v>1.66</v>
      </c>
      <c r="BB5" s="27">
        <v>12.75</v>
      </c>
      <c r="BC5" s="27">
        <v>47.66</v>
      </c>
      <c r="BD5" s="27">
        <v>22.49</v>
      </c>
      <c r="BE5" s="27">
        <v>32.92</v>
      </c>
      <c r="BF5" s="27">
        <v>88.33</v>
      </c>
      <c r="BG5" s="27">
        <v>5.8324999999999996</v>
      </c>
      <c r="BH5" s="27">
        <v>11.5</v>
      </c>
      <c r="BI5" s="27">
        <v>21.61</v>
      </c>
      <c r="BJ5" s="27">
        <v>3.94</v>
      </c>
      <c r="BK5" s="27">
        <v>66.67</v>
      </c>
      <c r="BL5" s="27">
        <v>10.01</v>
      </c>
      <c r="BM5" s="27">
        <v>11.89</v>
      </c>
    </row>
    <row r="6" spans="1:65" x14ac:dyDescent="0.25">
      <c r="A6" s="13">
        <v>113820200</v>
      </c>
      <c r="B6" t="s">
        <v>184</v>
      </c>
      <c r="C6" t="s">
        <v>189</v>
      </c>
      <c r="D6" t="s">
        <v>190</v>
      </c>
      <c r="E6" s="27">
        <v>15.91</v>
      </c>
      <c r="F6" s="27">
        <v>6.67</v>
      </c>
      <c r="G6" s="27">
        <v>4.8</v>
      </c>
      <c r="H6" s="27">
        <v>1.46</v>
      </c>
      <c r="I6" s="27">
        <v>1.19</v>
      </c>
      <c r="J6" s="27">
        <v>4.6399999999999997</v>
      </c>
      <c r="K6" s="27">
        <v>4.84</v>
      </c>
      <c r="L6" s="27">
        <v>1.39</v>
      </c>
      <c r="M6" s="27">
        <v>4.66</v>
      </c>
      <c r="N6" s="27">
        <v>5.09</v>
      </c>
      <c r="O6" s="27">
        <v>0.74</v>
      </c>
      <c r="P6" s="27">
        <v>1.93</v>
      </c>
      <c r="Q6" s="27">
        <v>3.99</v>
      </c>
      <c r="R6" s="27">
        <v>4.8</v>
      </c>
      <c r="S6" s="27">
        <v>5.69</v>
      </c>
      <c r="T6" s="27">
        <v>5.27</v>
      </c>
      <c r="U6" s="27">
        <v>4.54</v>
      </c>
      <c r="V6" s="27">
        <v>1.72</v>
      </c>
      <c r="W6" s="27">
        <v>3</v>
      </c>
      <c r="X6" s="27">
        <v>2.0499999999999998</v>
      </c>
      <c r="Y6" s="27">
        <v>20</v>
      </c>
      <c r="Z6" s="27">
        <v>8.98</v>
      </c>
      <c r="AA6" s="27">
        <v>3.69</v>
      </c>
      <c r="AB6" s="27">
        <v>2.1800000000000002</v>
      </c>
      <c r="AC6" s="27">
        <v>4.12</v>
      </c>
      <c r="AD6" s="27">
        <v>2.78</v>
      </c>
      <c r="AE6" s="29">
        <v>1170.2</v>
      </c>
      <c r="AF6" s="29">
        <v>413012</v>
      </c>
      <c r="AG6" s="25">
        <v>6.4859999999999998</v>
      </c>
      <c r="AH6" s="29">
        <v>1955.036474931776</v>
      </c>
      <c r="AI6" s="27" t="s">
        <v>786</v>
      </c>
      <c r="AJ6" s="27">
        <v>154.27312974999992</v>
      </c>
      <c r="AK6" s="27">
        <v>83.938501328945506</v>
      </c>
      <c r="AL6" s="27">
        <v>238.21</v>
      </c>
      <c r="AM6" s="27">
        <v>193.7</v>
      </c>
      <c r="AN6" s="27">
        <v>56.86</v>
      </c>
      <c r="AO6" s="30">
        <v>2.7910833333333334</v>
      </c>
      <c r="AP6" s="27">
        <v>104.25</v>
      </c>
      <c r="AQ6" s="27">
        <v>125</v>
      </c>
      <c r="AR6" s="27">
        <v>128</v>
      </c>
      <c r="AS6" s="27">
        <v>10.89</v>
      </c>
      <c r="AT6" s="27">
        <v>17.03</v>
      </c>
      <c r="AU6" s="27">
        <v>5.29</v>
      </c>
      <c r="AV6" s="27">
        <v>11.79</v>
      </c>
      <c r="AW6" s="27">
        <v>4.4400000000000004</v>
      </c>
      <c r="AX6" s="27">
        <v>24.29</v>
      </c>
      <c r="AY6" s="27">
        <v>41.67</v>
      </c>
      <c r="AZ6" s="27">
        <v>4.0599999999999996</v>
      </c>
      <c r="BA6" s="27">
        <v>1.66</v>
      </c>
      <c r="BB6" s="27">
        <v>16.920000000000002</v>
      </c>
      <c r="BC6" s="27">
        <v>45</v>
      </c>
      <c r="BD6" s="27">
        <v>36.08</v>
      </c>
      <c r="BE6" s="27">
        <v>42.16</v>
      </c>
      <c r="BF6" s="27">
        <v>99.67</v>
      </c>
      <c r="BG6" s="27">
        <v>8.3333333333333339</v>
      </c>
      <c r="BH6" s="27">
        <v>13.52</v>
      </c>
      <c r="BI6" s="27">
        <v>14.4</v>
      </c>
      <c r="BJ6" s="27">
        <v>3.97</v>
      </c>
      <c r="BK6" s="27">
        <v>64.44</v>
      </c>
      <c r="BL6" s="27">
        <v>10.11</v>
      </c>
      <c r="BM6" s="27">
        <v>11.88</v>
      </c>
    </row>
    <row r="7" spans="1:65" x14ac:dyDescent="0.25">
      <c r="A7" s="13">
        <v>119460235</v>
      </c>
      <c r="B7" t="s">
        <v>184</v>
      </c>
      <c r="C7" t="s">
        <v>191</v>
      </c>
      <c r="D7" t="s">
        <v>192</v>
      </c>
      <c r="E7" s="27">
        <v>15.95</v>
      </c>
      <c r="F7" s="27">
        <v>6.85</v>
      </c>
      <c r="G7" s="27">
        <v>4.41</v>
      </c>
      <c r="H7" s="27">
        <v>1.48</v>
      </c>
      <c r="I7" s="27">
        <v>1.17</v>
      </c>
      <c r="J7" s="27">
        <v>4.58</v>
      </c>
      <c r="K7" s="27">
        <v>4.54</v>
      </c>
      <c r="L7" s="27">
        <v>1.34</v>
      </c>
      <c r="M7" s="27">
        <v>4.66</v>
      </c>
      <c r="N7" s="27">
        <v>4.99</v>
      </c>
      <c r="O7" s="27">
        <v>0.74</v>
      </c>
      <c r="P7" s="27">
        <v>1.89</v>
      </c>
      <c r="Q7" s="27">
        <v>3.89</v>
      </c>
      <c r="R7" s="27">
        <v>4.72</v>
      </c>
      <c r="S7" s="27">
        <v>5.73</v>
      </c>
      <c r="T7" s="27">
        <v>4.9800000000000004</v>
      </c>
      <c r="U7" s="27">
        <v>4.2300000000000004</v>
      </c>
      <c r="V7" s="27">
        <v>1.58</v>
      </c>
      <c r="W7" s="27">
        <v>2.77</v>
      </c>
      <c r="X7" s="27">
        <v>1.96</v>
      </c>
      <c r="Y7" s="27">
        <v>20.05</v>
      </c>
      <c r="Z7" s="27">
        <v>8.9600000000000009</v>
      </c>
      <c r="AA7" s="27">
        <v>3.36</v>
      </c>
      <c r="AB7" s="27">
        <v>1.96</v>
      </c>
      <c r="AC7" s="27">
        <v>3.83</v>
      </c>
      <c r="AD7" s="27">
        <v>2.69</v>
      </c>
      <c r="AE7" s="29">
        <v>998</v>
      </c>
      <c r="AF7" s="29">
        <v>348558</v>
      </c>
      <c r="AG7" s="25">
        <v>6.4249999999999998</v>
      </c>
      <c r="AH7" s="29">
        <v>1639.4697366432263</v>
      </c>
      <c r="AI7" s="27">
        <v>185.62975333333293</v>
      </c>
      <c r="AJ7" s="27" t="s">
        <v>786</v>
      </c>
      <c r="AK7" s="27" t="s">
        <v>786</v>
      </c>
      <c r="AL7" s="27">
        <v>185.62975333333293</v>
      </c>
      <c r="AM7" s="27">
        <v>193.7</v>
      </c>
      <c r="AN7" s="27">
        <v>57.33</v>
      </c>
      <c r="AO7" s="30">
        <v>2.7519999999999998</v>
      </c>
      <c r="AP7" s="27">
        <v>94.67</v>
      </c>
      <c r="AQ7" s="27">
        <v>104.5</v>
      </c>
      <c r="AR7" s="27">
        <v>86.67</v>
      </c>
      <c r="AS7" s="27">
        <v>10.84</v>
      </c>
      <c r="AT7" s="27">
        <v>22.65</v>
      </c>
      <c r="AU7" s="27">
        <v>5.16</v>
      </c>
      <c r="AV7" s="27">
        <v>12.04</v>
      </c>
      <c r="AW7" s="27">
        <v>5.07</v>
      </c>
      <c r="AX7" s="27">
        <v>15.33</v>
      </c>
      <c r="AY7" s="27">
        <v>48.83</v>
      </c>
      <c r="AZ7" s="27">
        <v>4.0999999999999996</v>
      </c>
      <c r="BA7" s="27">
        <v>1.48</v>
      </c>
      <c r="BB7" s="27">
        <v>13</v>
      </c>
      <c r="BC7" s="27">
        <v>44.06</v>
      </c>
      <c r="BD7" s="27">
        <v>27</v>
      </c>
      <c r="BE7" s="27">
        <v>39.799999999999997</v>
      </c>
      <c r="BF7" s="27">
        <v>82.5</v>
      </c>
      <c r="BG7" s="27">
        <v>12</v>
      </c>
      <c r="BH7" s="27">
        <v>11.99</v>
      </c>
      <c r="BI7" s="27">
        <v>14.74</v>
      </c>
      <c r="BJ7" s="27">
        <v>4.04</v>
      </c>
      <c r="BK7" s="27">
        <v>55.33</v>
      </c>
      <c r="BL7" s="27">
        <v>10.130000000000001</v>
      </c>
      <c r="BM7" s="27">
        <v>11.63</v>
      </c>
    </row>
    <row r="8" spans="1:65" x14ac:dyDescent="0.25">
      <c r="A8" s="13">
        <v>120020250</v>
      </c>
      <c r="B8" t="s">
        <v>184</v>
      </c>
      <c r="C8" t="s">
        <v>193</v>
      </c>
      <c r="D8" t="s">
        <v>194</v>
      </c>
      <c r="E8" s="27">
        <v>15.92</v>
      </c>
      <c r="F8" s="27">
        <v>6.64</v>
      </c>
      <c r="G8" s="27">
        <v>4.25</v>
      </c>
      <c r="H8" s="27">
        <v>1.44</v>
      </c>
      <c r="I8" s="27">
        <v>1.18</v>
      </c>
      <c r="J8" s="27">
        <v>4.59</v>
      </c>
      <c r="K8" s="27">
        <v>4.78</v>
      </c>
      <c r="L8" s="27">
        <v>1.34</v>
      </c>
      <c r="M8" s="27">
        <v>4.67</v>
      </c>
      <c r="N8" s="27">
        <v>4.74</v>
      </c>
      <c r="O8" s="27">
        <v>0.74</v>
      </c>
      <c r="P8" s="27">
        <v>1.9</v>
      </c>
      <c r="Q8" s="27">
        <v>3.9</v>
      </c>
      <c r="R8" s="27">
        <v>4.75</v>
      </c>
      <c r="S8" s="27">
        <v>5.71</v>
      </c>
      <c r="T8" s="27">
        <v>5</v>
      </c>
      <c r="U8" s="27">
        <v>4.18</v>
      </c>
      <c r="V8" s="27">
        <v>1.77</v>
      </c>
      <c r="W8" s="27">
        <v>2.85</v>
      </c>
      <c r="X8" s="27">
        <v>1.97</v>
      </c>
      <c r="Y8" s="27">
        <v>19.93</v>
      </c>
      <c r="Z8" s="27">
        <v>9.02</v>
      </c>
      <c r="AA8" s="27">
        <v>3.42</v>
      </c>
      <c r="AB8" s="27">
        <v>2.15</v>
      </c>
      <c r="AC8" s="27">
        <v>3.9</v>
      </c>
      <c r="AD8" s="27">
        <v>2.69</v>
      </c>
      <c r="AE8" s="29">
        <v>1170.4000000000001</v>
      </c>
      <c r="AF8" s="29">
        <v>320228</v>
      </c>
      <c r="AG8" s="25">
        <v>6.4669999999999987</v>
      </c>
      <c r="AH8" s="29">
        <v>1512.8355433388488</v>
      </c>
      <c r="AI8" s="27">
        <v>142.23713999999993</v>
      </c>
      <c r="AJ8" s="27" t="s">
        <v>786</v>
      </c>
      <c r="AK8" s="27" t="s">
        <v>786</v>
      </c>
      <c r="AL8" s="27">
        <v>142.23713999999993</v>
      </c>
      <c r="AM8" s="27">
        <v>193.7</v>
      </c>
      <c r="AN8" s="27">
        <v>50.69</v>
      </c>
      <c r="AO8" s="30">
        <v>2.8351666666666664</v>
      </c>
      <c r="AP8" s="27">
        <v>95.33</v>
      </c>
      <c r="AQ8" s="27">
        <v>145.04</v>
      </c>
      <c r="AR8" s="27">
        <v>124.67</v>
      </c>
      <c r="AS8" s="27">
        <v>10.8</v>
      </c>
      <c r="AT8" s="27">
        <v>22.53</v>
      </c>
      <c r="AU8" s="27">
        <v>4.99</v>
      </c>
      <c r="AV8" s="27">
        <v>12.04</v>
      </c>
      <c r="AW8" s="27">
        <v>4.28</v>
      </c>
      <c r="AX8" s="27">
        <v>26.33</v>
      </c>
      <c r="AY8" s="27">
        <v>47.23</v>
      </c>
      <c r="AZ8" s="27">
        <v>4.1399999999999997</v>
      </c>
      <c r="BA8" s="27">
        <v>1.43</v>
      </c>
      <c r="BB8" s="27">
        <v>15.25</v>
      </c>
      <c r="BC8" s="27">
        <v>41.12</v>
      </c>
      <c r="BD8" s="27">
        <v>30.35</v>
      </c>
      <c r="BE8" s="27">
        <v>55.03</v>
      </c>
      <c r="BF8" s="27">
        <v>130</v>
      </c>
      <c r="BG8" s="27">
        <v>8.25</v>
      </c>
      <c r="BH8" s="27">
        <v>11.99</v>
      </c>
      <c r="BI8" s="27">
        <v>15</v>
      </c>
      <c r="BJ8" s="27">
        <v>4.1399999999999997</v>
      </c>
      <c r="BK8" s="27">
        <v>50.33</v>
      </c>
      <c r="BL8" s="27">
        <v>10.130000000000001</v>
      </c>
      <c r="BM8" s="27">
        <v>12.05</v>
      </c>
    </row>
    <row r="9" spans="1:65" x14ac:dyDescent="0.25">
      <c r="A9" s="13">
        <v>122520300</v>
      </c>
      <c r="B9" t="s">
        <v>184</v>
      </c>
      <c r="C9" t="s">
        <v>195</v>
      </c>
      <c r="D9" t="s">
        <v>196</v>
      </c>
      <c r="E9" s="27">
        <v>15.93</v>
      </c>
      <c r="F9" s="27">
        <v>6.56</v>
      </c>
      <c r="G9" s="27">
        <v>3.98</v>
      </c>
      <c r="H9" s="27">
        <v>1.47</v>
      </c>
      <c r="I9" s="27">
        <v>1.17</v>
      </c>
      <c r="J9" s="27">
        <v>4.49</v>
      </c>
      <c r="K9" s="27">
        <v>4.92</v>
      </c>
      <c r="L9" s="27">
        <v>1.33</v>
      </c>
      <c r="M9" s="27">
        <v>4.58</v>
      </c>
      <c r="N9" s="27">
        <v>4.46</v>
      </c>
      <c r="O9" s="27">
        <v>0.74</v>
      </c>
      <c r="P9" s="27">
        <v>1.92</v>
      </c>
      <c r="Q9" s="27">
        <v>3.84</v>
      </c>
      <c r="R9" s="27">
        <v>4.71</v>
      </c>
      <c r="S9" s="27">
        <v>5.67</v>
      </c>
      <c r="T9" s="27">
        <v>4.75</v>
      </c>
      <c r="U9" s="27">
        <v>4.0999999999999996</v>
      </c>
      <c r="V9" s="27">
        <v>1.5</v>
      </c>
      <c r="W9" s="27">
        <v>2.66</v>
      </c>
      <c r="X9" s="27">
        <v>1.95</v>
      </c>
      <c r="Y9" s="27">
        <v>20.05</v>
      </c>
      <c r="Z9" s="27">
        <v>8.4499999999999993</v>
      </c>
      <c r="AA9" s="27">
        <v>3.26</v>
      </c>
      <c r="AB9" s="27">
        <v>1.98</v>
      </c>
      <c r="AC9" s="27">
        <v>3.54</v>
      </c>
      <c r="AD9" s="27">
        <v>2.65</v>
      </c>
      <c r="AE9" s="29">
        <v>720</v>
      </c>
      <c r="AF9" s="29">
        <v>399000</v>
      </c>
      <c r="AG9" s="25">
        <v>6.4219999999999997</v>
      </c>
      <c r="AH9" s="29">
        <v>1876.1391896239011</v>
      </c>
      <c r="AI9" s="27">
        <v>187.59880824999999</v>
      </c>
      <c r="AJ9" s="27" t="s">
        <v>786</v>
      </c>
      <c r="AK9" s="27" t="s">
        <v>786</v>
      </c>
      <c r="AL9" s="27">
        <v>187.59880824999999</v>
      </c>
      <c r="AM9" s="27">
        <v>193.7</v>
      </c>
      <c r="AN9" s="27">
        <v>53.6</v>
      </c>
      <c r="AO9" s="30">
        <v>2.8127500000000003</v>
      </c>
      <c r="AP9" s="27">
        <v>78.2</v>
      </c>
      <c r="AQ9" s="27">
        <v>84</v>
      </c>
      <c r="AR9" s="27">
        <v>92.8</v>
      </c>
      <c r="AS9" s="27">
        <v>10.79</v>
      </c>
      <c r="AT9" s="27">
        <v>27.13</v>
      </c>
      <c r="AU9" s="27">
        <v>4.99</v>
      </c>
      <c r="AV9" s="27">
        <v>12.44</v>
      </c>
      <c r="AW9" s="27">
        <v>6.15</v>
      </c>
      <c r="AX9" s="27">
        <v>19</v>
      </c>
      <c r="AY9" s="27">
        <v>38.4</v>
      </c>
      <c r="AZ9" s="27">
        <v>4.0999999999999996</v>
      </c>
      <c r="BA9" s="27">
        <v>1.72</v>
      </c>
      <c r="BB9" s="27">
        <v>17</v>
      </c>
      <c r="BC9" s="27">
        <v>33.74</v>
      </c>
      <c r="BD9" s="27">
        <v>29.74</v>
      </c>
      <c r="BE9" s="27">
        <v>27.74</v>
      </c>
      <c r="BF9" s="27">
        <v>99</v>
      </c>
      <c r="BG9" s="27">
        <v>11</v>
      </c>
      <c r="BH9" s="27">
        <v>11.99</v>
      </c>
      <c r="BI9" s="27">
        <v>15</v>
      </c>
      <c r="BJ9" s="27">
        <v>3.9</v>
      </c>
      <c r="BK9" s="27">
        <v>54.4</v>
      </c>
      <c r="BL9" s="27">
        <v>10.07</v>
      </c>
      <c r="BM9" s="27">
        <v>11.7</v>
      </c>
    </row>
    <row r="10" spans="1:65" x14ac:dyDescent="0.25">
      <c r="A10" s="13">
        <v>126620500</v>
      </c>
      <c r="B10" t="s">
        <v>184</v>
      </c>
      <c r="C10" t="s">
        <v>197</v>
      </c>
      <c r="D10" t="s">
        <v>198</v>
      </c>
      <c r="E10" s="27">
        <v>15.91</v>
      </c>
      <c r="F10" s="27">
        <v>6.82</v>
      </c>
      <c r="G10" s="27">
        <v>4.87</v>
      </c>
      <c r="H10" s="27">
        <v>1.47</v>
      </c>
      <c r="I10" s="27">
        <v>1.1599999999999999</v>
      </c>
      <c r="J10" s="27">
        <v>4.59</v>
      </c>
      <c r="K10" s="27">
        <v>4.6100000000000003</v>
      </c>
      <c r="L10" s="27">
        <v>1.38</v>
      </c>
      <c r="M10" s="27">
        <v>4.7</v>
      </c>
      <c r="N10" s="27">
        <v>4.9800000000000004</v>
      </c>
      <c r="O10" s="27">
        <v>0.74</v>
      </c>
      <c r="P10" s="27">
        <v>1.9</v>
      </c>
      <c r="Q10" s="27">
        <v>4.05</v>
      </c>
      <c r="R10" s="27">
        <v>4.8</v>
      </c>
      <c r="S10" s="27">
        <v>5.74</v>
      </c>
      <c r="T10" s="27">
        <v>5.38</v>
      </c>
      <c r="U10" s="27">
        <v>4.57</v>
      </c>
      <c r="V10" s="27">
        <v>1.7</v>
      </c>
      <c r="W10" s="27">
        <v>3.07</v>
      </c>
      <c r="X10" s="27">
        <v>2.06</v>
      </c>
      <c r="Y10" s="27">
        <v>20.23</v>
      </c>
      <c r="Z10" s="27">
        <v>9.1999999999999993</v>
      </c>
      <c r="AA10" s="27">
        <v>3.7</v>
      </c>
      <c r="AB10" s="27">
        <v>2.13</v>
      </c>
      <c r="AC10" s="27">
        <v>4.2699999999999996</v>
      </c>
      <c r="AD10" s="27">
        <v>2.78</v>
      </c>
      <c r="AE10" s="29">
        <v>1124.67</v>
      </c>
      <c r="AF10" s="29">
        <v>381900</v>
      </c>
      <c r="AG10" s="25">
        <v>6.4240000000000004</v>
      </c>
      <c r="AH10" s="29">
        <v>1796.1086891332964</v>
      </c>
      <c r="AI10" s="27">
        <v>185.90725499999917</v>
      </c>
      <c r="AJ10" s="27" t="s">
        <v>786</v>
      </c>
      <c r="AK10" s="27" t="s">
        <v>786</v>
      </c>
      <c r="AL10" s="27">
        <v>185.90725499999917</v>
      </c>
      <c r="AM10" s="27">
        <v>193.54845</v>
      </c>
      <c r="AN10" s="27">
        <v>73.67</v>
      </c>
      <c r="AO10" s="30">
        <v>2.7995000000000001</v>
      </c>
      <c r="AP10" s="27">
        <v>96.67</v>
      </c>
      <c r="AQ10" s="27">
        <v>143.33000000000001</v>
      </c>
      <c r="AR10" s="27">
        <v>101.33</v>
      </c>
      <c r="AS10" s="27">
        <v>10.97</v>
      </c>
      <c r="AT10" s="27">
        <v>20.21</v>
      </c>
      <c r="AU10" s="27">
        <v>6.39</v>
      </c>
      <c r="AV10" s="27">
        <v>13.32</v>
      </c>
      <c r="AW10" s="27">
        <v>5.29</v>
      </c>
      <c r="AX10" s="27">
        <v>29</v>
      </c>
      <c r="AY10" s="27">
        <v>60</v>
      </c>
      <c r="AZ10" s="27">
        <v>4.04</v>
      </c>
      <c r="BA10" s="27">
        <v>1.49</v>
      </c>
      <c r="BB10" s="27">
        <v>13.28</v>
      </c>
      <c r="BC10" s="27">
        <v>25.92</v>
      </c>
      <c r="BD10" s="27">
        <v>26.2</v>
      </c>
      <c r="BE10" s="27">
        <v>28.85</v>
      </c>
      <c r="BF10" s="27">
        <v>107.5</v>
      </c>
      <c r="BG10" s="27">
        <v>10</v>
      </c>
      <c r="BH10" s="27">
        <v>12.91</v>
      </c>
      <c r="BI10" s="27">
        <v>22.5</v>
      </c>
      <c r="BJ10" s="27">
        <v>4.04</v>
      </c>
      <c r="BK10" s="27">
        <v>61.67</v>
      </c>
      <c r="BL10" s="27">
        <v>10.1</v>
      </c>
      <c r="BM10" s="27">
        <v>11.47</v>
      </c>
    </row>
    <row r="11" spans="1:65" x14ac:dyDescent="0.25">
      <c r="A11" s="13">
        <v>133660600</v>
      </c>
      <c r="B11" t="s">
        <v>184</v>
      </c>
      <c r="C11" t="s">
        <v>199</v>
      </c>
      <c r="D11" t="s">
        <v>200</v>
      </c>
      <c r="E11" s="27">
        <v>15.89</v>
      </c>
      <c r="F11" s="27">
        <v>6.74</v>
      </c>
      <c r="G11" s="27">
        <v>4.3</v>
      </c>
      <c r="H11" s="27">
        <v>1.38</v>
      </c>
      <c r="I11" s="27">
        <v>1.18</v>
      </c>
      <c r="J11" s="27">
        <v>4.5999999999999996</v>
      </c>
      <c r="K11" s="27">
        <v>4.78</v>
      </c>
      <c r="L11" s="27">
        <v>1.36</v>
      </c>
      <c r="M11" s="27">
        <v>4.5599999999999996</v>
      </c>
      <c r="N11" s="27">
        <v>4.74</v>
      </c>
      <c r="O11" s="27">
        <v>0.74</v>
      </c>
      <c r="P11" s="27">
        <v>1.89</v>
      </c>
      <c r="Q11" s="27">
        <v>3.91</v>
      </c>
      <c r="R11" s="27">
        <v>4.72</v>
      </c>
      <c r="S11" s="27">
        <v>5.64</v>
      </c>
      <c r="T11" s="27">
        <v>5.22</v>
      </c>
      <c r="U11" s="27">
        <v>4.25</v>
      </c>
      <c r="V11" s="27">
        <v>1.65</v>
      </c>
      <c r="W11" s="27">
        <v>2.88</v>
      </c>
      <c r="X11" s="27">
        <v>1.95</v>
      </c>
      <c r="Y11" s="27">
        <v>19.77</v>
      </c>
      <c r="Z11" s="27">
        <v>8.8699999999999992</v>
      </c>
      <c r="AA11" s="27">
        <v>3.56</v>
      </c>
      <c r="AB11" s="27">
        <v>2.1800000000000002</v>
      </c>
      <c r="AC11" s="27">
        <v>3.87</v>
      </c>
      <c r="AD11" s="27">
        <v>2.71</v>
      </c>
      <c r="AE11" s="29">
        <v>1054.43</v>
      </c>
      <c r="AF11" s="29">
        <v>394226</v>
      </c>
      <c r="AG11" s="25">
        <v>6.3579999999999997</v>
      </c>
      <c r="AH11" s="29">
        <v>1841.3067933713016</v>
      </c>
      <c r="AI11" s="27" t="s">
        <v>786</v>
      </c>
      <c r="AJ11" s="27">
        <v>170.3224724166665</v>
      </c>
      <c r="AK11" s="27">
        <v>68.787286404304766</v>
      </c>
      <c r="AL11" s="27">
        <v>239.11</v>
      </c>
      <c r="AM11" s="27">
        <v>193.7</v>
      </c>
      <c r="AN11" s="27">
        <v>56</v>
      </c>
      <c r="AO11" s="30">
        <v>2.7389999999999999</v>
      </c>
      <c r="AP11" s="27">
        <v>130</v>
      </c>
      <c r="AQ11" s="27">
        <v>140</v>
      </c>
      <c r="AR11" s="27">
        <v>195</v>
      </c>
      <c r="AS11" s="27">
        <v>10.88</v>
      </c>
      <c r="AT11" s="27">
        <v>33.67</v>
      </c>
      <c r="AU11" s="27">
        <v>5.19</v>
      </c>
      <c r="AV11" s="27">
        <v>11.69</v>
      </c>
      <c r="AW11" s="27">
        <v>5.14</v>
      </c>
      <c r="AX11" s="27">
        <v>25</v>
      </c>
      <c r="AY11" s="27">
        <v>39</v>
      </c>
      <c r="AZ11" s="27">
        <v>4.04</v>
      </c>
      <c r="BA11" s="27">
        <v>1.66</v>
      </c>
      <c r="BB11" s="27">
        <v>14.5</v>
      </c>
      <c r="BC11" s="27">
        <v>29.99</v>
      </c>
      <c r="BD11" s="27">
        <v>21.65</v>
      </c>
      <c r="BE11" s="27">
        <v>34.99</v>
      </c>
      <c r="BF11" s="27">
        <v>120</v>
      </c>
      <c r="BG11" s="27">
        <v>5.958333333333333</v>
      </c>
      <c r="BH11" s="27">
        <v>13.49</v>
      </c>
      <c r="BI11" s="27">
        <v>20</v>
      </c>
      <c r="BJ11" s="27">
        <v>4.1900000000000004</v>
      </c>
      <c r="BK11" s="27">
        <v>60</v>
      </c>
      <c r="BL11" s="27">
        <v>10.15</v>
      </c>
      <c r="BM11" s="27">
        <v>11.9</v>
      </c>
    </row>
    <row r="12" spans="1:65" x14ac:dyDescent="0.25">
      <c r="A12" s="13">
        <v>133860700</v>
      </c>
      <c r="B12" t="s">
        <v>184</v>
      </c>
      <c r="C12" t="s">
        <v>201</v>
      </c>
      <c r="D12" t="s">
        <v>202</v>
      </c>
      <c r="E12" s="27">
        <v>15.87</v>
      </c>
      <c r="F12" s="27">
        <v>6.82</v>
      </c>
      <c r="G12" s="27">
        <v>5.2</v>
      </c>
      <c r="H12" s="27">
        <v>1.45</v>
      </c>
      <c r="I12" s="27">
        <v>1.18</v>
      </c>
      <c r="J12" s="27">
        <v>4.76</v>
      </c>
      <c r="K12" s="27">
        <v>4.67</v>
      </c>
      <c r="L12" s="27">
        <v>1.39</v>
      </c>
      <c r="M12" s="27">
        <v>4.68</v>
      </c>
      <c r="N12" s="27">
        <v>4.74</v>
      </c>
      <c r="O12" s="27">
        <v>0.74</v>
      </c>
      <c r="P12" s="27">
        <v>1.89</v>
      </c>
      <c r="Q12" s="27">
        <v>3.95</v>
      </c>
      <c r="R12" s="27">
        <v>4.75</v>
      </c>
      <c r="S12" s="27">
        <v>5.66</v>
      </c>
      <c r="T12" s="27">
        <v>5.14</v>
      </c>
      <c r="U12" s="27">
        <v>4.4000000000000004</v>
      </c>
      <c r="V12" s="27">
        <v>1.85</v>
      </c>
      <c r="W12" s="27">
        <v>2.91</v>
      </c>
      <c r="X12" s="27">
        <v>2.0299999999999998</v>
      </c>
      <c r="Y12" s="27">
        <v>19.88</v>
      </c>
      <c r="Z12" s="27">
        <v>9.07</v>
      </c>
      <c r="AA12" s="27">
        <v>3.66</v>
      </c>
      <c r="AB12" s="27">
        <v>2.2000000000000002</v>
      </c>
      <c r="AC12" s="27">
        <v>3.98</v>
      </c>
      <c r="AD12" s="27">
        <v>2.7</v>
      </c>
      <c r="AE12" s="29">
        <v>1149.4000000000001</v>
      </c>
      <c r="AF12" s="29">
        <v>455948</v>
      </c>
      <c r="AG12" s="25">
        <v>6.5119999999999996</v>
      </c>
      <c r="AH12" s="29">
        <v>2164.125530261163</v>
      </c>
      <c r="AI12" s="27">
        <v>264.59771233333311</v>
      </c>
      <c r="AJ12" s="27" t="s">
        <v>786</v>
      </c>
      <c r="AK12" s="27" t="s">
        <v>786</v>
      </c>
      <c r="AL12" s="27">
        <v>264.59771233333311</v>
      </c>
      <c r="AM12" s="27">
        <v>193.54845</v>
      </c>
      <c r="AN12" s="27">
        <v>58.53</v>
      </c>
      <c r="AO12" s="30">
        <v>2.7906250000000004</v>
      </c>
      <c r="AP12" s="27">
        <v>89.79</v>
      </c>
      <c r="AQ12" s="27">
        <v>125.4</v>
      </c>
      <c r="AR12" s="27">
        <v>85.2</v>
      </c>
      <c r="AS12" s="27">
        <v>10.86</v>
      </c>
      <c r="AT12" s="27">
        <v>22.63</v>
      </c>
      <c r="AU12" s="27">
        <v>4.99</v>
      </c>
      <c r="AV12" s="27">
        <v>12.34</v>
      </c>
      <c r="AW12" s="27">
        <v>4.8499999999999996</v>
      </c>
      <c r="AX12" s="27">
        <v>24.2</v>
      </c>
      <c r="AY12" s="27">
        <v>53.2</v>
      </c>
      <c r="AZ12" s="27">
        <v>4.08</v>
      </c>
      <c r="BA12" s="27">
        <v>1.73</v>
      </c>
      <c r="BB12" s="27">
        <v>16.87</v>
      </c>
      <c r="BC12" s="27">
        <v>42.49</v>
      </c>
      <c r="BD12" s="27">
        <v>27.99</v>
      </c>
      <c r="BE12" s="27">
        <v>35.1</v>
      </c>
      <c r="BF12" s="27">
        <v>86.25</v>
      </c>
      <c r="BG12" s="27">
        <v>1.6658333333333333</v>
      </c>
      <c r="BH12" s="27">
        <v>10.17</v>
      </c>
      <c r="BI12" s="27">
        <v>10</v>
      </c>
      <c r="BJ12" s="27">
        <v>4.04</v>
      </c>
      <c r="BK12" s="27">
        <v>66.849999999999994</v>
      </c>
      <c r="BL12" s="27">
        <v>10.09</v>
      </c>
      <c r="BM12" s="27">
        <v>11.98</v>
      </c>
    </row>
    <row r="13" spans="1:65" x14ac:dyDescent="0.25">
      <c r="A13" s="13">
        <v>211260100</v>
      </c>
      <c r="B13" t="s">
        <v>203</v>
      </c>
      <c r="C13" t="s">
        <v>204</v>
      </c>
      <c r="D13" t="s">
        <v>205</v>
      </c>
      <c r="E13" s="27">
        <v>17.7</v>
      </c>
      <c r="F13" s="27">
        <v>9.0299999999999994</v>
      </c>
      <c r="G13" s="27">
        <v>5.4</v>
      </c>
      <c r="H13" s="27">
        <v>2.7182352941176466</v>
      </c>
      <c r="I13" s="27">
        <v>1.49</v>
      </c>
      <c r="J13" s="27">
        <v>5.31</v>
      </c>
      <c r="K13" s="27">
        <v>4.59</v>
      </c>
      <c r="L13" s="27">
        <v>1.95</v>
      </c>
      <c r="M13" s="27">
        <v>4.9800000000000004</v>
      </c>
      <c r="N13" s="27">
        <v>5.98</v>
      </c>
      <c r="O13" s="27">
        <v>1.02</v>
      </c>
      <c r="P13" s="27">
        <v>2.06</v>
      </c>
      <c r="Q13" s="27">
        <v>5.53</v>
      </c>
      <c r="R13" s="27">
        <v>5.58</v>
      </c>
      <c r="S13" s="27">
        <v>6.34</v>
      </c>
      <c r="T13" s="27">
        <v>6.16</v>
      </c>
      <c r="U13" s="27">
        <v>7.29</v>
      </c>
      <c r="V13" s="27">
        <v>2.2599999999999998</v>
      </c>
      <c r="W13" s="27">
        <v>3.25</v>
      </c>
      <c r="X13" s="27">
        <v>2.75</v>
      </c>
      <c r="Y13" s="27">
        <v>23.44</v>
      </c>
      <c r="Z13" s="27">
        <v>9.58</v>
      </c>
      <c r="AA13" s="27">
        <v>4.8099999999999996</v>
      </c>
      <c r="AB13" s="27">
        <v>2.56</v>
      </c>
      <c r="AC13" s="27">
        <v>5.21</v>
      </c>
      <c r="AD13" s="27">
        <v>3.61</v>
      </c>
      <c r="AE13" s="29">
        <v>1718.4</v>
      </c>
      <c r="AF13" s="29">
        <v>792334</v>
      </c>
      <c r="AG13" s="25">
        <v>6.21</v>
      </c>
      <c r="AH13" s="29">
        <v>3643.456964032514</v>
      </c>
      <c r="AI13" s="27" t="s">
        <v>786</v>
      </c>
      <c r="AJ13" s="27">
        <v>118.83193268749993</v>
      </c>
      <c r="AK13" s="27">
        <v>148.05339856960785</v>
      </c>
      <c r="AL13" s="27">
        <v>266.88</v>
      </c>
      <c r="AM13" s="27">
        <v>195.05</v>
      </c>
      <c r="AN13" s="27">
        <v>71.400000000000006</v>
      </c>
      <c r="AO13" s="30">
        <v>3.4980000000000002</v>
      </c>
      <c r="AP13" s="27">
        <v>300.39999999999998</v>
      </c>
      <c r="AQ13" s="27">
        <v>264.5</v>
      </c>
      <c r="AR13" s="27">
        <v>165</v>
      </c>
      <c r="AS13" s="27">
        <v>12.66</v>
      </c>
      <c r="AT13" s="27">
        <v>20.54</v>
      </c>
      <c r="AU13" s="27">
        <v>6.5</v>
      </c>
      <c r="AV13" s="27">
        <v>13.84</v>
      </c>
      <c r="AW13" s="27">
        <v>9.66</v>
      </c>
      <c r="AX13" s="27">
        <v>28</v>
      </c>
      <c r="AY13" s="27">
        <v>55.42</v>
      </c>
      <c r="AZ13" s="27">
        <v>4</v>
      </c>
      <c r="BA13" s="27">
        <v>1.62</v>
      </c>
      <c r="BB13" s="27">
        <v>17.27</v>
      </c>
      <c r="BC13" s="27">
        <v>49.65</v>
      </c>
      <c r="BD13" s="27">
        <v>24.38</v>
      </c>
      <c r="BE13" s="27">
        <v>35.07</v>
      </c>
      <c r="BF13" s="27">
        <v>114.6</v>
      </c>
      <c r="BG13" s="27">
        <v>8.3250000000000011</v>
      </c>
      <c r="BH13" s="27">
        <v>13.62</v>
      </c>
      <c r="BI13" s="27">
        <v>17.600000000000001</v>
      </c>
      <c r="BJ13" s="27">
        <v>4.74</v>
      </c>
      <c r="BK13" s="27">
        <v>94.63</v>
      </c>
      <c r="BL13" s="27">
        <v>12.41</v>
      </c>
      <c r="BM13" s="27">
        <v>12.84</v>
      </c>
    </row>
    <row r="14" spans="1:65" x14ac:dyDescent="0.25">
      <c r="A14" s="13">
        <v>227940400</v>
      </c>
      <c r="B14" t="s">
        <v>203</v>
      </c>
      <c r="C14" t="s">
        <v>208</v>
      </c>
      <c r="D14" t="s">
        <v>209</v>
      </c>
      <c r="E14" s="27">
        <v>17.7</v>
      </c>
      <c r="F14" s="27">
        <v>9.0299999999999994</v>
      </c>
      <c r="G14" s="27">
        <v>5.52</v>
      </c>
      <c r="H14" s="27">
        <v>5.4</v>
      </c>
      <c r="I14" s="27">
        <v>1.44</v>
      </c>
      <c r="J14" s="27">
        <v>5.31</v>
      </c>
      <c r="K14" s="27">
        <v>4.59</v>
      </c>
      <c r="L14" s="27">
        <v>2.11</v>
      </c>
      <c r="M14" s="27">
        <v>5.53</v>
      </c>
      <c r="N14" s="27">
        <v>5.98</v>
      </c>
      <c r="O14" s="27">
        <v>1.0900000000000001</v>
      </c>
      <c r="P14" s="27">
        <v>2.06</v>
      </c>
      <c r="Q14" s="27">
        <v>5.47</v>
      </c>
      <c r="R14" s="27">
        <v>5.58</v>
      </c>
      <c r="S14" s="27">
        <v>6.53</v>
      </c>
      <c r="T14" s="27">
        <v>6.26</v>
      </c>
      <c r="U14" s="27">
        <v>8.49</v>
      </c>
      <c r="V14" s="27">
        <v>2.2400000000000002</v>
      </c>
      <c r="W14" s="27">
        <v>3.29</v>
      </c>
      <c r="X14" s="27">
        <v>2.82</v>
      </c>
      <c r="Y14" s="27">
        <v>23.31</v>
      </c>
      <c r="Z14" s="27">
        <v>8.68</v>
      </c>
      <c r="AA14" s="27">
        <v>4.7</v>
      </c>
      <c r="AB14" s="27">
        <v>2.54</v>
      </c>
      <c r="AC14" s="27">
        <v>5.07</v>
      </c>
      <c r="AD14" s="27">
        <v>3.65</v>
      </c>
      <c r="AE14" s="29">
        <v>1868.75</v>
      </c>
      <c r="AF14" s="29">
        <v>735000</v>
      </c>
      <c r="AG14" s="25">
        <v>6.2104999999999997</v>
      </c>
      <c r="AH14" s="29">
        <v>3379.9920833543219</v>
      </c>
      <c r="AI14" s="27" t="s">
        <v>786</v>
      </c>
      <c r="AJ14" s="27">
        <v>100.06489799999967</v>
      </c>
      <c r="AK14" s="27">
        <v>271.53916666666669</v>
      </c>
      <c r="AL14" s="27">
        <v>371.6</v>
      </c>
      <c r="AM14" s="27">
        <v>202.25</v>
      </c>
      <c r="AN14" s="27">
        <v>83.96</v>
      </c>
      <c r="AO14" s="30">
        <v>3.3069999999999999</v>
      </c>
      <c r="AP14" s="27">
        <v>263.67</v>
      </c>
      <c r="AQ14" s="27">
        <v>241.5</v>
      </c>
      <c r="AR14" s="27">
        <v>165.5</v>
      </c>
      <c r="AS14" s="27">
        <v>12.88</v>
      </c>
      <c r="AT14" s="27">
        <v>25.16</v>
      </c>
      <c r="AU14" s="27">
        <v>6.29</v>
      </c>
      <c r="AV14" s="27">
        <v>13.99</v>
      </c>
      <c r="AW14" s="27">
        <v>12</v>
      </c>
      <c r="AX14" s="27">
        <v>27.5</v>
      </c>
      <c r="AY14" s="27">
        <v>68</v>
      </c>
      <c r="AZ14" s="27">
        <v>4</v>
      </c>
      <c r="BA14" s="27">
        <v>1.52</v>
      </c>
      <c r="BB14" s="27">
        <v>24</v>
      </c>
      <c r="BC14" s="27">
        <v>52.5</v>
      </c>
      <c r="BD14" s="27">
        <v>35.5</v>
      </c>
      <c r="BE14" s="27">
        <v>50.5</v>
      </c>
      <c r="BF14" s="27">
        <v>76.67</v>
      </c>
      <c r="BG14" s="27">
        <v>4.729166666666667</v>
      </c>
      <c r="BH14" s="27">
        <v>13.5</v>
      </c>
      <c r="BI14" s="27">
        <v>20.57</v>
      </c>
      <c r="BJ14" s="27">
        <v>4.99</v>
      </c>
      <c r="BK14" s="27">
        <v>107.35</v>
      </c>
      <c r="BL14" s="27">
        <v>12.62</v>
      </c>
      <c r="BM14" s="27">
        <v>11.3</v>
      </c>
    </row>
    <row r="15" spans="1:65" x14ac:dyDescent="0.25">
      <c r="A15" s="13">
        <v>429420150</v>
      </c>
      <c r="B15" t="s">
        <v>210</v>
      </c>
      <c r="C15" t="s">
        <v>213</v>
      </c>
      <c r="D15" t="s">
        <v>214</v>
      </c>
      <c r="E15" s="27">
        <v>15.94</v>
      </c>
      <c r="F15" s="27">
        <v>6.84</v>
      </c>
      <c r="G15" s="27">
        <v>4.91</v>
      </c>
      <c r="H15" s="27">
        <v>1.545277778</v>
      </c>
      <c r="I15" s="27">
        <v>1.19</v>
      </c>
      <c r="J15" s="27">
        <v>5.01</v>
      </c>
      <c r="K15" s="27">
        <v>3.99</v>
      </c>
      <c r="L15" s="27">
        <v>1.52</v>
      </c>
      <c r="M15" s="27">
        <v>4.6900000000000004</v>
      </c>
      <c r="N15" s="27">
        <v>4.16</v>
      </c>
      <c r="O15" s="27">
        <v>0.74</v>
      </c>
      <c r="P15" s="27">
        <v>1.89</v>
      </c>
      <c r="Q15" s="27">
        <v>3.98</v>
      </c>
      <c r="R15" s="27">
        <v>4.8</v>
      </c>
      <c r="S15" s="27">
        <v>6.55</v>
      </c>
      <c r="T15" s="27">
        <v>4.9000000000000004</v>
      </c>
      <c r="U15" s="27">
        <v>4.62</v>
      </c>
      <c r="V15" s="27">
        <v>1.85</v>
      </c>
      <c r="W15" s="27">
        <v>3.26</v>
      </c>
      <c r="X15" s="27">
        <v>2.11</v>
      </c>
      <c r="Y15" s="27">
        <v>20.55</v>
      </c>
      <c r="Z15" s="27">
        <v>8.94</v>
      </c>
      <c r="AA15" s="27">
        <v>3.62</v>
      </c>
      <c r="AB15" s="27">
        <v>2.2200000000000002</v>
      </c>
      <c r="AC15" s="27">
        <v>4.18</v>
      </c>
      <c r="AD15" s="27">
        <v>2.74</v>
      </c>
      <c r="AE15" s="29">
        <v>1298</v>
      </c>
      <c r="AF15" s="29">
        <v>533950</v>
      </c>
      <c r="AG15" s="25">
        <v>6.0090000000000003</v>
      </c>
      <c r="AH15" s="29">
        <v>2403.2926970911667</v>
      </c>
      <c r="AI15" s="27" t="s">
        <v>786</v>
      </c>
      <c r="AJ15" s="27">
        <v>73.746281166666662</v>
      </c>
      <c r="AK15" s="27">
        <v>81.78959952053269</v>
      </c>
      <c r="AL15" s="27">
        <v>155.54000000000002</v>
      </c>
      <c r="AM15" s="27">
        <v>187.92</v>
      </c>
      <c r="AN15" s="27">
        <v>66.650000000000006</v>
      </c>
      <c r="AO15" s="30">
        <v>3.0789999999999997</v>
      </c>
      <c r="AP15" s="27">
        <v>124.67</v>
      </c>
      <c r="AQ15" s="27">
        <v>107.33</v>
      </c>
      <c r="AR15" s="27">
        <v>116.33</v>
      </c>
      <c r="AS15" s="27">
        <v>10.97</v>
      </c>
      <c r="AT15" s="27">
        <v>21.93</v>
      </c>
      <c r="AU15" s="27">
        <v>5.16</v>
      </c>
      <c r="AV15" s="27">
        <v>13.35</v>
      </c>
      <c r="AW15" s="27">
        <v>5</v>
      </c>
      <c r="AX15" s="27">
        <v>25.33</v>
      </c>
      <c r="AY15" s="27">
        <v>41.67</v>
      </c>
      <c r="AZ15" s="27">
        <v>4.09</v>
      </c>
      <c r="BA15" s="27">
        <v>1.54</v>
      </c>
      <c r="BB15" s="27">
        <v>19</v>
      </c>
      <c r="BC15" s="27">
        <v>31.5</v>
      </c>
      <c r="BD15" s="27">
        <v>16.989999999999998</v>
      </c>
      <c r="BE15" s="27">
        <v>32.5</v>
      </c>
      <c r="BF15" s="27">
        <v>90.5</v>
      </c>
      <c r="BG15" s="27">
        <v>8</v>
      </c>
      <c r="BH15" s="27">
        <v>9.1300000000000008</v>
      </c>
      <c r="BI15" s="27">
        <v>12.5</v>
      </c>
      <c r="BJ15" s="27">
        <v>4.49</v>
      </c>
      <c r="BK15" s="27">
        <v>96</v>
      </c>
      <c r="BL15" s="27">
        <v>10.79</v>
      </c>
      <c r="BM15" s="27">
        <v>10.79</v>
      </c>
    </row>
    <row r="16" spans="1:65" x14ac:dyDescent="0.25">
      <c r="A16" s="13">
        <v>422380300</v>
      </c>
      <c r="B16" t="s">
        <v>210</v>
      </c>
      <c r="C16" t="s">
        <v>211</v>
      </c>
      <c r="D16" t="s">
        <v>212</v>
      </c>
      <c r="E16" s="27">
        <v>15.92</v>
      </c>
      <c r="F16" s="27">
        <v>6.66</v>
      </c>
      <c r="G16" s="27">
        <v>5.08</v>
      </c>
      <c r="H16" s="27">
        <v>1.545277778</v>
      </c>
      <c r="I16" s="27">
        <v>1.24</v>
      </c>
      <c r="J16" s="27">
        <v>5.16</v>
      </c>
      <c r="K16" s="27">
        <v>3.99</v>
      </c>
      <c r="L16" s="27">
        <v>1.66</v>
      </c>
      <c r="M16" s="27">
        <v>4.6500000000000004</v>
      </c>
      <c r="N16" s="27">
        <v>4.13</v>
      </c>
      <c r="O16" s="27">
        <v>0.74</v>
      </c>
      <c r="P16" s="27">
        <v>1.88</v>
      </c>
      <c r="Q16" s="27">
        <v>4.1100000000000003</v>
      </c>
      <c r="R16" s="27">
        <v>5.03</v>
      </c>
      <c r="S16" s="27">
        <v>7.35</v>
      </c>
      <c r="T16" s="27">
        <v>4.8600000000000003</v>
      </c>
      <c r="U16" s="27">
        <v>5.04</v>
      </c>
      <c r="V16" s="27">
        <v>1.99</v>
      </c>
      <c r="W16" s="27">
        <v>3.58</v>
      </c>
      <c r="X16" s="27">
        <v>2.35</v>
      </c>
      <c r="Y16" s="27">
        <v>20.62</v>
      </c>
      <c r="Z16" s="27">
        <v>8.85</v>
      </c>
      <c r="AA16" s="27">
        <v>3.72</v>
      </c>
      <c r="AB16" s="27">
        <v>2.23</v>
      </c>
      <c r="AC16" s="27">
        <v>4.42</v>
      </c>
      <c r="AD16" s="27">
        <v>2.97</v>
      </c>
      <c r="AE16" s="29">
        <v>2093.8000000000002</v>
      </c>
      <c r="AF16" s="29">
        <v>912384</v>
      </c>
      <c r="AG16" s="25">
        <v>5.8659999999999997</v>
      </c>
      <c r="AH16" s="29">
        <v>4043.8867308580548</v>
      </c>
      <c r="AI16" s="27" t="s">
        <v>786</v>
      </c>
      <c r="AJ16" s="27">
        <v>116.94894333333322</v>
      </c>
      <c r="AK16" s="27">
        <v>72.379969942008799</v>
      </c>
      <c r="AL16" s="27">
        <v>189.32999999999998</v>
      </c>
      <c r="AM16" s="27">
        <v>190.29</v>
      </c>
      <c r="AN16" s="27">
        <v>68.790000000000006</v>
      </c>
      <c r="AO16" s="30">
        <v>3.1340000000000003</v>
      </c>
      <c r="AP16" s="27">
        <v>127</v>
      </c>
      <c r="AQ16" s="27">
        <v>134.4</v>
      </c>
      <c r="AR16" s="27">
        <v>127.4</v>
      </c>
      <c r="AS16" s="27">
        <v>10.94</v>
      </c>
      <c r="AT16" s="27">
        <v>18.510000000000002</v>
      </c>
      <c r="AU16" s="27">
        <v>6.39</v>
      </c>
      <c r="AV16" s="27">
        <v>14.64</v>
      </c>
      <c r="AW16" s="27">
        <v>5.89</v>
      </c>
      <c r="AX16" s="27">
        <v>37</v>
      </c>
      <c r="AY16" s="27">
        <v>70</v>
      </c>
      <c r="AZ16" s="27">
        <v>4.08</v>
      </c>
      <c r="BA16" s="27">
        <v>1.65</v>
      </c>
      <c r="BB16" s="27">
        <v>18.5</v>
      </c>
      <c r="BC16" s="27">
        <v>45</v>
      </c>
      <c r="BD16" s="27">
        <v>45</v>
      </c>
      <c r="BE16" s="27">
        <v>51.75</v>
      </c>
      <c r="BF16" s="27">
        <v>115</v>
      </c>
      <c r="BG16" s="27">
        <v>15.99</v>
      </c>
      <c r="BH16" s="27">
        <v>13.5</v>
      </c>
      <c r="BI16" s="27">
        <v>21.67</v>
      </c>
      <c r="BJ16" s="27">
        <v>4.16</v>
      </c>
      <c r="BK16" s="27">
        <v>72</v>
      </c>
      <c r="BL16" s="27">
        <v>11.43</v>
      </c>
      <c r="BM16" s="27">
        <v>10.89</v>
      </c>
    </row>
    <row r="17" spans="1:65" x14ac:dyDescent="0.25">
      <c r="A17" s="13">
        <v>429420400</v>
      </c>
      <c r="B17" t="s">
        <v>210</v>
      </c>
      <c r="C17" t="s">
        <v>213</v>
      </c>
      <c r="D17" t="s">
        <v>215</v>
      </c>
      <c r="E17" s="27">
        <v>15.94</v>
      </c>
      <c r="F17" s="27">
        <v>6.84</v>
      </c>
      <c r="G17" s="27">
        <v>4.91</v>
      </c>
      <c r="H17" s="27">
        <v>1.543625</v>
      </c>
      <c r="I17" s="27">
        <v>1.19</v>
      </c>
      <c r="J17" s="27">
        <v>5.01</v>
      </c>
      <c r="K17" s="27">
        <v>4.6304687500000004</v>
      </c>
      <c r="L17" s="27">
        <v>1.52</v>
      </c>
      <c r="M17" s="27">
        <v>4.6900000000000004</v>
      </c>
      <c r="N17" s="27">
        <v>4.16</v>
      </c>
      <c r="O17" s="27">
        <v>0.74</v>
      </c>
      <c r="P17" s="27">
        <v>1.89</v>
      </c>
      <c r="Q17" s="27">
        <v>3.98</v>
      </c>
      <c r="R17" s="27">
        <v>4.8</v>
      </c>
      <c r="S17" s="27">
        <v>6.55</v>
      </c>
      <c r="T17" s="27">
        <v>4.9000000000000004</v>
      </c>
      <c r="U17" s="27">
        <v>4.62</v>
      </c>
      <c r="V17" s="27">
        <v>1.85</v>
      </c>
      <c r="W17" s="27">
        <v>3.26</v>
      </c>
      <c r="X17" s="27">
        <v>2.11</v>
      </c>
      <c r="Y17" s="27">
        <v>20.55</v>
      </c>
      <c r="Z17" s="27">
        <v>8.94</v>
      </c>
      <c r="AA17" s="27">
        <v>3.62</v>
      </c>
      <c r="AB17" s="27">
        <v>2.2200000000000002</v>
      </c>
      <c r="AC17" s="27">
        <v>4.18</v>
      </c>
      <c r="AD17" s="27">
        <v>2.74</v>
      </c>
      <c r="AE17" s="29">
        <v>1423.33</v>
      </c>
      <c r="AF17" s="29">
        <v>1180212</v>
      </c>
      <c r="AG17" s="25">
        <v>6.7960000000000003</v>
      </c>
      <c r="AH17" s="29">
        <v>5768.216209086354</v>
      </c>
      <c r="AI17" s="27">
        <v>280.28830399999993</v>
      </c>
      <c r="AJ17" s="27" t="s">
        <v>786</v>
      </c>
      <c r="AK17" s="27" t="s">
        <v>786</v>
      </c>
      <c r="AL17" s="27">
        <v>280.28830399999993</v>
      </c>
      <c r="AM17" s="27">
        <v>187.92</v>
      </c>
      <c r="AN17" s="27">
        <v>52</v>
      </c>
      <c r="AO17" s="30">
        <v>3.0789999999999997</v>
      </c>
      <c r="AP17" s="27">
        <v>123.25</v>
      </c>
      <c r="AQ17" s="27">
        <v>127.4</v>
      </c>
      <c r="AR17" s="27">
        <v>100.2</v>
      </c>
      <c r="AS17" s="27">
        <v>10.97</v>
      </c>
      <c r="AT17" s="27">
        <v>19.2</v>
      </c>
      <c r="AU17" s="27">
        <v>7.99</v>
      </c>
      <c r="AV17" s="27">
        <v>13.89</v>
      </c>
      <c r="AW17" s="27">
        <v>5.49</v>
      </c>
      <c r="AX17" s="27">
        <v>20</v>
      </c>
      <c r="AY17" s="27">
        <v>43.33</v>
      </c>
      <c r="AZ17" s="27">
        <v>4.09</v>
      </c>
      <c r="BA17" s="27">
        <v>1.54</v>
      </c>
      <c r="BB17" s="27">
        <v>18.98</v>
      </c>
      <c r="BC17" s="27">
        <v>51.5</v>
      </c>
      <c r="BD17" s="27">
        <v>33</v>
      </c>
      <c r="BE17" s="27">
        <v>37.6</v>
      </c>
      <c r="BF17" s="27">
        <v>97.5</v>
      </c>
      <c r="BG17" s="27">
        <v>15</v>
      </c>
      <c r="BH17" s="27">
        <v>10.25</v>
      </c>
      <c r="BI17" s="27">
        <v>18.329999999999998</v>
      </c>
      <c r="BJ17" s="27">
        <v>3.9</v>
      </c>
      <c r="BK17" s="27">
        <v>70</v>
      </c>
      <c r="BL17" s="27">
        <v>10.79</v>
      </c>
      <c r="BM17" s="27">
        <v>10.79</v>
      </c>
    </row>
    <row r="18" spans="1:65" x14ac:dyDescent="0.25">
      <c r="A18" s="13">
        <v>438060600</v>
      </c>
      <c r="B18" t="s">
        <v>210</v>
      </c>
      <c r="C18" t="s">
        <v>216</v>
      </c>
      <c r="D18" t="s">
        <v>217</v>
      </c>
      <c r="E18" s="27">
        <v>15.93</v>
      </c>
      <c r="F18" s="27">
        <v>6.67</v>
      </c>
      <c r="G18" s="27">
        <v>5</v>
      </c>
      <c r="H18" s="27">
        <v>1.5436249999999991</v>
      </c>
      <c r="I18" s="27">
        <v>1.21</v>
      </c>
      <c r="J18" s="27">
        <v>4.96</v>
      </c>
      <c r="K18" s="27">
        <v>3.99</v>
      </c>
      <c r="L18" s="27">
        <v>1.63</v>
      </c>
      <c r="M18" s="27">
        <v>4.83</v>
      </c>
      <c r="N18" s="27">
        <v>4.1500000000000004</v>
      </c>
      <c r="O18" s="27">
        <v>0.75</v>
      </c>
      <c r="P18" s="27">
        <v>1.96</v>
      </c>
      <c r="Q18" s="27">
        <v>4.26</v>
      </c>
      <c r="R18" s="27">
        <v>4.84</v>
      </c>
      <c r="S18" s="27">
        <v>7.11</v>
      </c>
      <c r="T18" s="27">
        <v>5.1100000000000003</v>
      </c>
      <c r="U18" s="27">
        <v>5.6</v>
      </c>
      <c r="V18" s="27">
        <v>1.78</v>
      </c>
      <c r="W18" s="27">
        <v>3.11</v>
      </c>
      <c r="X18" s="27">
        <v>2.15</v>
      </c>
      <c r="Y18" s="27">
        <v>21.14</v>
      </c>
      <c r="Z18" s="27">
        <v>9</v>
      </c>
      <c r="AA18" s="27">
        <v>3.7</v>
      </c>
      <c r="AB18" s="27">
        <v>2.2200000000000002</v>
      </c>
      <c r="AC18" s="27">
        <v>4.16</v>
      </c>
      <c r="AD18" s="27">
        <v>2.9</v>
      </c>
      <c r="AE18" s="29">
        <v>1886</v>
      </c>
      <c r="AF18" s="29">
        <v>634770</v>
      </c>
      <c r="AG18" s="25">
        <v>5.9359999999999999</v>
      </c>
      <c r="AH18" s="29">
        <v>2834.765624781629</v>
      </c>
      <c r="AI18" s="27">
        <v>248.23864446666647</v>
      </c>
      <c r="AJ18" s="27" t="s">
        <v>786</v>
      </c>
      <c r="AK18" s="27" t="s">
        <v>786</v>
      </c>
      <c r="AL18" s="27">
        <v>248.23864446666647</v>
      </c>
      <c r="AM18" s="27">
        <v>190.17</v>
      </c>
      <c r="AN18" s="27">
        <v>67.98</v>
      </c>
      <c r="AO18" s="30">
        <v>3.1145</v>
      </c>
      <c r="AP18" s="27">
        <v>132.66999999999999</v>
      </c>
      <c r="AQ18" s="27">
        <v>137.5</v>
      </c>
      <c r="AR18" s="27">
        <v>155.5</v>
      </c>
      <c r="AS18" s="27">
        <v>11.23</v>
      </c>
      <c r="AT18" s="27">
        <v>15.37</v>
      </c>
      <c r="AU18" s="27">
        <v>6.19</v>
      </c>
      <c r="AV18" s="27">
        <v>13.64</v>
      </c>
      <c r="AW18" s="27">
        <v>4.5199999999999996</v>
      </c>
      <c r="AX18" s="27">
        <v>35</v>
      </c>
      <c r="AY18" s="27">
        <v>64.33</v>
      </c>
      <c r="AZ18" s="27">
        <v>4.01</v>
      </c>
      <c r="BA18" s="27">
        <v>1.57</v>
      </c>
      <c r="BB18" s="27">
        <v>21.63</v>
      </c>
      <c r="BC18" s="27">
        <v>22.99</v>
      </c>
      <c r="BD18" s="27">
        <v>32.99</v>
      </c>
      <c r="BE18" s="27">
        <v>41.5</v>
      </c>
      <c r="BF18" s="27">
        <v>101</v>
      </c>
      <c r="BG18" s="27">
        <v>3.75</v>
      </c>
      <c r="BH18" s="27">
        <v>11.12</v>
      </c>
      <c r="BI18" s="27">
        <v>21.33</v>
      </c>
      <c r="BJ18" s="27">
        <v>3.97</v>
      </c>
      <c r="BK18" s="27">
        <v>81.33</v>
      </c>
      <c r="BL18" s="27">
        <v>11.35</v>
      </c>
      <c r="BM18" s="27">
        <v>10.199999999999999</v>
      </c>
    </row>
    <row r="19" spans="1:65" x14ac:dyDescent="0.25">
      <c r="A19" s="13">
        <v>439150650</v>
      </c>
      <c r="B19" t="s">
        <v>210</v>
      </c>
      <c r="C19" t="s">
        <v>219</v>
      </c>
      <c r="D19" t="s">
        <v>220</v>
      </c>
      <c r="E19" s="27">
        <v>15.89</v>
      </c>
      <c r="F19" s="27">
        <v>6.85</v>
      </c>
      <c r="G19" s="27">
        <v>5.16</v>
      </c>
      <c r="H19" s="27">
        <v>1.5436249999999991</v>
      </c>
      <c r="I19" s="27">
        <v>1.24</v>
      </c>
      <c r="J19" s="27">
        <v>5.0199999999999996</v>
      </c>
      <c r="K19" s="27">
        <v>3.99</v>
      </c>
      <c r="L19" s="27">
        <v>1.64</v>
      </c>
      <c r="M19" s="27">
        <v>4.75</v>
      </c>
      <c r="N19" s="27">
        <v>4.16</v>
      </c>
      <c r="O19" s="27">
        <v>0.75</v>
      </c>
      <c r="P19" s="27">
        <v>1.9</v>
      </c>
      <c r="Q19" s="27">
        <v>4.16</v>
      </c>
      <c r="R19" s="27">
        <v>4.92</v>
      </c>
      <c r="S19" s="27">
        <v>6.98</v>
      </c>
      <c r="T19" s="27">
        <v>5.15</v>
      </c>
      <c r="U19" s="27">
        <v>5.0199999999999996</v>
      </c>
      <c r="V19" s="27">
        <v>2.0299999999999998</v>
      </c>
      <c r="W19" s="27">
        <v>3.32</v>
      </c>
      <c r="X19" s="27">
        <v>2.23</v>
      </c>
      <c r="Y19" s="27">
        <v>20.84</v>
      </c>
      <c r="Z19" s="27">
        <v>8.83</v>
      </c>
      <c r="AA19" s="27">
        <v>3.83</v>
      </c>
      <c r="AB19" s="27">
        <v>2.2999999999999998</v>
      </c>
      <c r="AC19" s="27">
        <v>4.17</v>
      </c>
      <c r="AD19" s="27">
        <v>2.89</v>
      </c>
      <c r="AE19" s="29">
        <v>2167.86</v>
      </c>
      <c r="AF19" s="29">
        <v>993400</v>
      </c>
      <c r="AG19" s="25">
        <v>6.79</v>
      </c>
      <c r="AH19" s="29">
        <v>4852.2067731266006</v>
      </c>
      <c r="AI19" s="27" t="s">
        <v>786</v>
      </c>
      <c r="AJ19" s="27">
        <v>116.94894333333316</v>
      </c>
      <c r="AK19" s="27">
        <v>74.149263692008745</v>
      </c>
      <c r="AL19" s="27">
        <v>191.10000000000002</v>
      </c>
      <c r="AM19" s="27">
        <v>189.04</v>
      </c>
      <c r="AN19" s="27">
        <v>76</v>
      </c>
      <c r="AO19" s="30">
        <v>3.1619999999999999</v>
      </c>
      <c r="AP19" s="27">
        <v>111.8</v>
      </c>
      <c r="AQ19" s="27">
        <v>99</v>
      </c>
      <c r="AR19" s="27">
        <v>111.83</v>
      </c>
      <c r="AS19" s="27">
        <v>11.08</v>
      </c>
      <c r="AT19" s="27">
        <v>24.85</v>
      </c>
      <c r="AU19" s="27">
        <v>7.99</v>
      </c>
      <c r="AV19" s="27">
        <v>13.89</v>
      </c>
      <c r="AW19" s="27">
        <v>5.14</v>
      </c>
      <c r="AX19" s="27">
        <v>30</v>
      </c>
      <c r="AY19" s="27">
        <v>68.33</v>
      </c>
      <c r="AZ19" s="27">
        <v>4.07</v>
      </c>
      <c r="BA19" s="27">
        <v>1.64</v>
      </c>
      <c r="BB19" s="27">
        <v>18.920000000000002</v>
      </c>
      <c r="BC19" s="27">
        <v>55</v>
      </c>
      <c r="BD19" s="27">
        <v>33.33</v>
      </c>
      <c r="BE19" s="27">
        <v>53.33</v>
      </c>
      <c r="BF19" s="27">
        <v>108.74</v>
      </c>
      <c r="BG19" s="27">
        <v>3.75</v>
      </c>
      <c r="BH19" s="27">
        <v>10.88</v>
      </c>
      <c r="BI19" s="27">
        <v>19.329999999999998</v>
      </c>
      <c r="BJ19" s="27">
        <v>3.74</v>
      </c>
      <c r="BK19" s="27">
        <v>67.5</v>
      </c>
      <c r="BL19" s="27">
        <v>11.04</v>
      </c>
      <c r="BM19" s="27">
        <v>10.72</v>
      </c>
    </row>
    <row r="20" spans="1:65" x14ac:dyDescent="0.25">
      <c r="A20" s="13">
        <v>438060750</v>
      </c>
      <c r="B20" t="s">
        <v>210</v>
      </c>
      <c r="C20" t="s">
        <v>216</v>
      </c>
      <c r="D20" t="s">
        <v>218</v>
      </c>
      <c r="E20" s="27">
        <v>15.93</v>
      </c>
      <c r="F20" s="27">
        <v>6.69</v>
      </c>
      <c r="G20" s="27">
        <v>5</v>
      </c>
      <c r="H20" s="27">
        <v>1.5436249999999991</v>
      </c>
      <c r="I20" s="27">
        <v>1.22</v>
      </c>
      <c r="J20" s="27">
        <v>4.96</v>
      </c>
      <c r="K20" s="27">
        <v>3.99</v>
      </c>
      <c r="L20" s="27">
        <v>1.64</v>
      </c>
      <c r="M20" s="27">
        <v>4.8499999999999996</v>
      </c>
      <c r="N20" s="27">
        <v>4.1500000000000004</v>
      </c>
      <c r="O20" s="27">
        <v>0.75</v>
      </c>
      <c r="P20" s="27">
        <v>1.97</v>
      </c>
      <c r="Q20" s="27">
        <v>4.28</v>
      </c>
      <c r="R20" s="27">
        <v>4.8499999999999996</v>
      </c>
      <c r="S20" s="27">
        <v>7.19</v>
      </c>
      <c r="T20" s="27">
        <v>5.13</v>
      </c>
      <c r="U20" s="27">
        <v>5.69</v>
      </c>
      <c r="V20" s="27">
        <v>1.78</v>
      </c>
      <c r="W20" s="27">
        <v>3.1</v>
      </c>
      <c r="X20" s="27">
        <v>2.15</v>
      </c>
      <c r="Y20" s="27">
        <v>21.23</v>
      </c>
      <c r="Z20" s="27">
        <v>9.02</v>
      </c>
      <c r="AA20" s="27">
        <v>3.72</v>
      </c>
      <c r="AB20" s="27">
        <v>2.2200000000000002</v>
      </c>
      <c r="AC20" s="27">
        <v>4.16</v>
      </c>
      <c r="AD20" s="27">
        <v>2.92</v>
      </c>
      <c r="AE20" s="29">
        <v>1658.5</v>
      </c>
      <c r="AF20" s="29">
        <v>473895</v>
      </c>
      <c r="AG20" s="25">
        <v>6.016</v>
      </c>
      <c r="AH20" s="29">
        <v>2134.5874597987363</v>
      </c>
      <c r="AI20" s="27" t="s">
        <v>786</v>
      </c>
      <c r="AJ20" s="27">
        <v>293.78702166666636</v>
      </c>
      <c r="AK20" s="27">
        <v>73.55152558262364</v>
      </c>
      <c r="AL20" s="27">
        <v>367.34000000000003</v>
      </c>
      <c r="AM20" s="27">
        <v>190.17</v>
      </c>
      <c r="AN20" s="27">
        <v>81.489999999999995</v>
      </c>
      <c r="AO20" s="30">
        <v>3.1145</v>
      </c>
      <c r="AP20" s="27">
        <v>124.5</v>
      </c>
      <c r="AQ20" s="27">
        <v>124.17</v>
      </c>
      <c r="AR20" s="27">
        <v>96.83</v>
      </c>
      <c r="AS20" s="27">
        <v>11.26</v>
      </c>
      <c r="AT20" s="27">
        <v>15.02</v>
      </c>
      <c r="AU20" s="27">
        <v>5.64</v>
      </c>
      <c r="AV20" s="27">
        <v>13.89</v>
      </c>
      <c r="AW20" s="27">
        <v>5.2</v>
      </c>
      <c r="AX20" s="27">
        <v>31.4</v>
      </c>
      <c r="AY20" s="27">
        <v>50.33</v>
      </c>
      <c r="AZ20" s="27">
        <v>4.01</v>
      </c>
      <c r="BA20" s="27">
        <v>1.57</v>
      </c>
      <c r="BB20" s="27">
        <v>15.54</v>
      </c>
      <c r="BC20" s="27">
        <v>43.46</v>
      </c>
      <c r="BD20" s="27">
        <v>43.1</v>
      </c>
      <c r="BE20" s="27">
        <v>33.69</v>
      </c>
      <c r="BF20" s="27">
        <v>95.67</v>
      </c>
      <c r="BG20" s="27">
        <v>24.99</v>
      </c>
      <c r="BH20" s="27">
        <v>13.49</v>
      </c>
      <c r="BI20" s="27">
        <v>30</v>
      </c>
      <c r="BJ20" s="27">
        <v>3.85</v>
      </c>
      <c r="BK20" s="27">
        <v>71.05</v>
      </c>
      <c r="BL20" s="27">
        <v>11.38</v>
      </c>
      <c r="BM20" s="27">
        <v>10.19</v>
      </c>
    </row>
    <row r="21" spans="1:65" x14ac:dyDescent="0.25">
      <c r="A21" s="13">
        <v>530780125</v>
      </c>
      <c r="B21" t="s">
        <v>221</v>
      </c>
      <c r="C21" t="s">
        <v>226</v>
      </c>
      <c r="D21" t="s">
        <v>227</v>
      </c>
      <c r="E21" s="27">
        <v>14.95</v>
      </c>
      <c r="F21" s="27">
        <v>6.66</v>
      </c>
      <c r="G21" s="27">
        <v>4.42</v>
      </c>
      <c r="H21" s="27">
        <v>1.51</v>
      </c>
      <c r="I21" s="27">
        <v>1.1499999999999999</v>
      </c>
      <c r="J21" s="27">
        <v>4.6100000000000003</v>
      </c>
      <c r="K21" s="27">
        <v>4.58</v>
      </c>
      <c r="L21" s="27">
        <v>1.34</v>
      </c>
      <c r="M21" s="27">
        <v>4.6399999999999997</v>
      </c>
      <c r="N21" s="27">
        <v>4.6500000000000004</v>
      </c>
      <c r="O21" s="27">
        <v>0.72</v>
      </c>
      <c r="P21" s="27">
        <v>1.9</v>
      </c>
      <c r="Q21" s="27">
        <v>3.89</v>
      </c>
      <c r="R21" s="27">
        <v>4.67</v>
      </c>
      <c r="S21" s="27">
        <v>5.81</v>
      </c>
      <c r="T21" s="27">
        <v>4.8</v>
      </c>
      <c r="U21" s="27">
        <v>4.3</v>
      </c>
      <c r="V21" s="27">
        <v>1.57</v>
      </c>
      <c r="W21" s="27">
        <v>2.62</v>
      </c>
      <c r="X21" s="27">
        <v>1.96</v>
      </c>
      <c r="Y21" s="27">
        <v>20.16</v>
      </c>
      <c r="Z21" s="27">
        <v>8.9700000000000006</v>
      </c>
      <c r="AA21" s="27">
        <v>3.31</v>
      </c>
      <c r="AB21" s="27">
        <v>1.96</v>
      </c>
      <c r="AC21" s="27">
        <v>3.68</v>
      </c>
      <c r="AD21" s="27">
        <v>2.64</v>
      </c>
      <c r="AE21" s="29">
        <v>900</v>
      </c>
      <c r="AF21" s="29">
        <v>470500</v>
      </c>
      <c r="AG21" s="25">
        <v>6.6820000000000004</v>
      </c>
      <c r="AH21" s="29">
        <v>2272.8130028601922</v>
      </c>
      <c r="AI21" s="27" t="s">
        <v>786</v>
      </c>
      <c r="AJ21" s="27">
        <v>74.774691666666584</v>
      </c>
      <c r="AK21" s="27">
        <v>76.696742795046248</v>
      </c>
      <c r="AL21" s="27">
        <v>151.47</v>
      </c>
      <c r="AM21" s="27">
        <v>207.29145</v>
      </c>
      <c r="AN21" s="27">
        <v>52.33</v>
      </c>
      <c r="AO21" s="30">
        <v>2.6980000000000004</v>
      </c>
      <c r="AP21" s="27">
        <v>99.33</v>
      </c>
      <c r="AQ21" s="27">
        <v>103</v>
      </c>
      <c r="AR21" s="27">
        <v>85</v>
      </c>
      <c r="AS21" s="27">
        <v>10.88</v>
      </c>
      <c r="AT21" s="27">
        <v>25.76</v>
      </c>
      <c r="AU21" s="27">
        <v>5.64</v>
      </c>
      <c r="AV21" s="27">
        <v>10</v>
      </c>
      <c r="AW21" s="27">
        <v>5.89</v>
      </c>
      <c r="AX21" s="27">
        <v>22.32</v>
      </c>
      <c r="AY21" s="27">
        <v>45.67</v>
      </c>
      <c r="AZ21" s="27">
        <v>4.1399999999999997</v>
      </c>
      <c r="BA21" s="27">
        <v>1.22</v>
      </c>
      <c r="BB21" s="27">
        <v>13.22</v>
      </c>
      <c r="BC21" s="27">
        <v>32.659999999999997</v>
      </c>
      <c r="BD21" s="27">
        <v>21.33</v>
      </c>
      <c r="BE21" s="27">
        <v>31.32</v>
      </c>
      <c r="BF21" s="27">
        <v>65.67</v>
      </c>
      <c r="BG21" s="27">
        <v>6.95</v>
      </c>
      <c r="BH21" s="27">
        <v>10.5</v>
      </c>
      <c r="BI21" s="27">
        <v>15.33</v>
      </c>
      <c r="BJ21" s="27">
        <v>3.94</v>
      </c>
      <c r="BK21" s="27">
        <v>51.67</v>
      </c>
      <c r="BL21" s="27">
        <v>9.76</v>
      </c>
      <c r="BM21" s="27">
        <v>13.17</v>
      </c>
    </row>
    <row r="22" spans="1:65" x14ac:dyDescent="0.25">
      <c r="A22" s="13">
        <v>522220300</v>
      </c>
      <c r="B22" t="s">
        <v>221</v>
      </c>
      <c r="C22" t="s">
        <v>222</v>
      </c>
      <c r="D22" t="s">
        <v>223</v>
      </c>
      <c r="E22" s="27">
        <v>15.01</v>
      </c>
      <c r="F22" s="27">
        <v>6.69</v>
      </c>
      <c r="G22" s="27">
        <v>3.98</v>
      </c>
      <c r="H22" s="27">
        <v>1.53</v>
      </c>
      <c r="I22" s="27">
        <v>1.1499999999999999</v>
      </c>
      <c r="J22" s="27">
        <v>4.54</v>
      </c>
      <c r="K22" s="27">
        <v>4.91</v>
      </c>
      <c r="L22" s="27">
        <v>1.33</v>
      </c>
      <c r="M22" s="27">
        <v>4.5</v>
      </c>
      <c r="N22" s="27">
        <v>4.62</v>
      </c>
      <c r="O22" s="27">
        <v>0.74</v>
      </c>
      <c r="P22" s="27">
        <v>1.9</v>
      </c>
      <c r="Q22" s="27">
        <v>3.8</v>
      </c>
      <c r="R22" s="27">
        <v>4.68</v>
      </c>
      <c r="S22" s="27">
        <v>5.73</v>
      </c>
      <c r="T22" s="27">
        <v>4.67</v>
      </c>
      <c r="U22" s="27">
        <v>4.24</v>
      </c>
      <c r="V22" s="27">
        <v>1.49</v>
      </c>
      <c r="W22" s="27">
        <v>2.65</v>
      </c>
      <c r="X22" s="27">
        <v>1.95</v>
      </c>
      <c r="Y22" s="27">
        <v>19.98</v>
      </c>
      <c r="Z22" s="27">
        <v>8.64</v>
      </c>
      <c r="AA22" s="27">
        <v>3.33</v>
      </c>
      <c r="AB22" s="27">
        <v>2.0299999999999998</v>
      </c>
      <c r="AC22" s="27">
        <v>3.52</v>
      </c>
      <c r="AD22" s="27">
        <v>2.61</v>
      </c>
      <c r="AE22" s="29">
        <v>1280.7</v>
      </c>
      <c r="AF22" s="29">
        <v>505757</v>
      </c>
      <c r="AG22" s="25">
        <v>6.7169999999999996</v>
      </c>
      <c r="AH22" s="29">
        <v>2451.9328221768446</v>
      </c>
      <c r="AI22" s="27" t="s">
        <v>786</v>
      </c>
      <c r="AJ22" s="27">
        <v>134.7956149999998</v>
      </c>
      <c r="AK22" s="27">
        <v>76.889811546622127</v>
      </c>
      <c r="AL22" s="27">
        <v>211.69</v>
      </c>
      <c r="AM22" s="27">
        <v>210.42</v>
      </c>
      <c r="AN22" s="27">
        <v>70.75</v>
      </c>
      <c r="AO22" s="30">
        <v>2.7473749999999999</v>
      </c>
      <c r="AP22" s="27">
        <v>196</v>
      </c>
      <c r="AQ22" s="27">
        <v>142</v>
      </c>
      <c r="AR22" s="27">
        <v>93</v>
      </c>
      <c r="AS22" s="27">
        <v>10.87</v>
      </c>
      <c r="AT22" s="27">
        <v>23.74</v>
      </c>
      <c r="AU22" s="27">
        <v>5.39</v>
      </c>
      <c r="AV22" s="27">
        <v>10.99</v>
      </c>
      <c r="AW22" s="27">
        <v>5.24</v>
      </c>
      <c r="AX22" s="27">
        <v>30</v>
      </c>
      <c r="AY22" s="27">
        <v>48.75</v>
      </c>
      <c r="AZ22" s="27">
        <v>4.09</v>
      </c>
      <c r="BA22" s="27">
        <v>1.31</v>
      </c>
      <c r="BB22" s="27">
        <v>17.96</v>
      </c>
      <c r="BC22" s="27">
        <v>37.31</v>
      </c>
      <c r="BD22" s="27">
        <v>25.6</v>
      </c>
      <c r="BE22" s="27">
        <v>40.43</v>
      </c>
      <c r="BF22" s="27">
        <v>99</v>
      </c>
      <c r="BG22" s="27">
        <v>34</v>
      </c>
      <c r="BH22" s="27">
        <v>12.94</v>
      </c>
      <c r="BI22" s="27">
        <v>23.33</v>
      </c>
      <c r="BJ22" s="27">
        <v>3.74</v>
      </c>
      <c r="BK22" s="27">
        <v>88.18</v>
      </c>
      <c r="BL22" s="27">
        <v>9.76</v>
      </c>
      <c r="BM22" s="27">
        <v>12.92</v>
      </c>
    </row>
    <row r="23" spans="1:65" x14ac:dyDescent="0.25">
      <c r="A23" s="13">
        <v>527860600</v>
      </c>
      <c r="B23" t="s">
        <v>221</v>
      </c>
      <c r="C23" t="s">
        <v>224</v>
      </c>
      <c r="D23" t="s">
        <v>225</v>
      </c>
      <c r="E23" s="27">
        <v>15.23</v>
      </c>
      <c r="F23" s="27">
        <v>6.38</v>
      </c>
      <c r="G23" s="27">
        <v>4.1500000000000004</v>
      </c>
      <c r="H23" s="27">
        <v>1.46</v>
      </c>
      <c r="I23" s="27">
        <v>1.17</v>
      </c>
      <c r="J23" s="27">
        <v>4.53</v>
      </c>
      <c r="K23" s="27">
        <v>4.75</v>
      </c>
      <c r="L23" s="27">
        <v>1.33</v>
      </c>
      <c r="M23" s="27">
        <v>4.6100000000000003</v>
      </c>
      <c r="N23" s="27">
        <v>4.58</v>
      </c>
      <c r="O23" s="27">
        <v>0.73</v>
      </c>
      <c r="P23" s="27">
        <v>1.9</v>
      </c>
      <c r="Q23" s="27">
        <v>3.85</v>
      </c>
      <c r="R23" s="27">
        <v>4.6900000000000004</v>
      </c>
      <c r="S23" s="27">
        <v>5.71</v>
      </c>
      <c r="T23" s="27">
        <v>4.7300000000000004</v>
      </c>
      <c r="U23" s="27">
        <v>4.1399999999999997</v>
      </c>
      <c r="V23" s="27">
        <v>1.51</v>
      </c>
      <c r="W23" s="27">
        <v>2.5499999999999998</v>
      </c>
      <c r="X23" s="27">
        <v>1.95</v>
      </c>
      <c r="Y23" s="27">
        <v>19.82</v>
      </c>
      <c r="Z23" s="27">
        <v>8.7100000000000009</v>
      </c>
      <c r="AA23" s="27">
        <v>3.16</v>
      </c>
      <c r="AB23" s="27">
        <v>1.95</v>
      </c>
      <c r="AC23" s="27">
        <v>3.54</v>
      </c>
      <c r="AD23" s="27">
        <v>2.62</v>
      </c>
      <c r="AE23" s="29">
        <v>949.67</v>
      </c>
      <c r="AF23" s="29">
        <v>350133</v>
      </c>
      <c r="AG23" s="25">
        <v>6.6950000000000012</v>
      </c>
      <c r="AH23" s="29">
        <v>1693.6275059528291</v>
      </c>
      <c r="AI23" s="27" t="s">
        <v>786</v>
      </c>
      <c r="AJ23" s="27">
        <v>117.247055</v>
      </c>
      <c r="AK23" s="27">
        <v>77.670565520857878</v>
      </c>
      <c r="AL23" s="27">
        <v>194.92000000000002</v>
      </c>
      <c r="AM23" s="27">
        <v>208.54</v>
      </c>
      <c r="AN23" s="27">
        <v>59.99</v>
      </c>
      <c r="AO23" s="30">
        <v>2.7477499999999999</v>
      </c>
      <c r="AP23" s="27">
        <v>98.33</v>
      </c>
      <c r="AQ23" s="27">
        <v>157.33000000000001</v>
      </c>
      <c r="AR23" s="27">
        <v>86.33</v>
      </c>
      <c r="AS23" s="27">
        <v>10.81</v>
      </c>
      <c r="AT23" s="27">
        <v>19.12</v>
      </c>
      <c r="AU23" s="27">
        <v>5.46</v>
      </c>
      <c r="AV23" s="27">
        <v>10.26</v>
      </c>
      <c r="AW23" s="27">
        <v>5.24</v>
      </c>
      <c r="AX23" s="27">
        <v>26.67</v>
      </c>
      <c r="AY23" s="27">
        <v>30</v>
      </c>
      <c r="AZ23" s="27">
        <v>4.12</v>
      </c>
      <c r="BA23" s="27">
        <v>1.21</v>
      </c>
      <c r="BB23" s="27">
        <v>17</v>
      </c>
      <c r="BC23" s="27">
        <v>33.869999999999997</v>
      </c>
      <c r="BD23" s="27">
        <v>23.32</v>
      </c>
      <c r="BE23" s="27">
        <v>27.13</v>
      </c>
      <c r="BF23" s="27">
        <v>106.33</v>
      </c>
      <c r="BG23" s="27">
        <v>6.5</v>
      </c>
      <c r="BH23" s="27">
        <v>12.75</v>
      </c>
      <c r="BI23" s="27">
        <v>11</v>
      </c>
      <c r="BJ23" s="27">
        <v>4.29</v>
      </c>
      <c r="BK23" s="27">
        <v>70.67</v>
      </c>
      <c r="BL23" s="27">
        <v>9.8800000000000008</v>
      </c>
      <c r="BM23" s="27">
        <v>14.55</v>
      </c>
    </row>
    <row r="24" spans="1:65" x14ac:dyDescent="0.25">
      <c r="A24" s="13">
        <v>530780700</v>
      </c>
      <c r="B24" t="s">
        <v>221</v>
      </c>
      <c r="C24" t="s">
        <v>226</v>
      </c>
      <c r="D24" t="s">
        <v>813</v>
      </c>
      <c r="E24" s="27">
        <v>14.93</v>
      </c>
      <c r="F24" s="27">
        <v>6.63</v>
      </c>
      <c r="G24" s="27">
        <v>4.6900000000000004</v>
      </c>
      <c r="H24" s="27">
        <v>1.5</v>
      </c>
      <c r="I24" s="27">
        <v>1.1599999999999999</v>
      </c>
      <c r="J24" s="27">
        <v>4.7300000000000004</v>
      </c>
      <c r="K24" s="27">
        <v>4.5</v>
      </c>
      <c r="L24" s="27">
        <v>1.36</v>
      </c>
      <c r="M24" s="27">
        <v>4.68</v>
      </c>
      <c r="N24" s="27">
        <v>4.6500000000000004</v>
      </c>
      <c r="O24" s="27">
        <v>0.74</v>
      </c>
      <c r="P24" s="27">
        <v>1.92</v>
      </c>
      <c r="Q24" s="27">
        <v>3.93</v>
      </c>
      <c r="R24" s="27">
        <v>4.71</v>
      </c>
      <c r="S24" s="27">
        <v>5.84</v>
      </c>
      <c r="T24" s="27">
        <v>5.19</v>
      </c>
      <c r="U24" s="27">
        <v>4.47</v>
      </c>
      <c r="V24" s="27">
        <v>1.6</v>
      </c>
      <c r="W24" s="27">
        <v>2.73</v>
      </c>
      <c r="X24" s="27">
        <v>1.96</v>
      </c>
      <c r="Y24" s="27">
        <v>20.36</v>
      </c>
      <c r="Z24" s="27">
        <v>8.99</v>
      </c>
      <c r="AA24" s="27">
        <v>3.49</v>
      </c>
      <c r="AB24" s="27">
        <v>2.0299999999999998</v>
      </c>
      <c r="AC24" s="27">
        <v>3.79</v>
      </c>
      <c r="AD24" s="27">
        <v>2.68</v>
      </c>
      <c r="AE24" s="29">
        <v>1101.2</v>
      </c>
      <c r="AF24" s="29">
        <v>442780</v>
      </c>
      <c r="AG24" s="25">
        <v>6.69</v>
      </c>
      <c r="AH24" s="29">
        <v>2140.6690405681488</v>
      </c>
      <c r="AI24" s="27" t="s">
        <v>786</v>
      </c>
      <c r="AJ24" s="27">
        <v>78.283945666666668</v>
      </c>
      <c r="AK24" s="27">
        <v>76.696742795046248</v>
      </c>
      <c r="AL24" s="27">
        <v>154.98000000000002</v>
      </c>
      <c r="AM24" s="27">
        <v>210.04</v>
      </c>
      <c r="AN24" s="27">
        <v>66.67</v>
      </c>
      <c r="AO24" s="30">
        <v>2.6964166666666665</v>
      </c>
      <c r="AP24" s="27">
        <v>104.33</v>
      </c>
      <c r="AQ24" s="27">
        <v>154</v>
      </c>
      <c r="AR24" s="27">
        <v>83.67</v>
      </c>
      <c r="AS24" s="27">
        <v>10.98</v>
      </c>
      <c r="AT24" s="27">
        <v>24.29</v>
      </c>
      <c r="AU24" s="27">
        <v>6.89</v>
      </c>
      <c r="AV24" s="27">
        <v>10.99</v>
      </c>
      <c r="AW24" s="27">
        <v>4.47</v>
      </c>
      <c r="AX24" s="27">
        <v>37.33</v>
      </c>
      <c r="AY24" s="27">
        <v>52</v>
      </c>
      <c r="AZ24" s="27">
        <v>4.0599999999999996</v>
      </c>
      <c r="BA24" s="27">
        <v>1.3</v>
      </c>
      <c r="BB24" s="27">
        <v>16.89</v>
      </c>
      <c r="BC24" s="27">
        <v>54.75</v>
      </c>
      <c r="BD24" s="27">
        <v>29.99</v>
      </c>
      <c r="BE24" s="27">
        <v>55</v>
      </c>
      <c r="BF24" s="27">
        <v>109</v>
      </c>
      <c r="BG24" s="27">
        <v>39</v>
      </c>
      <c r="BH24" s="27">
        <v>13.62</v>
      </c>
      <c r="BI24" s="27">
        <v>16.670000000000002</v>
      </c>
      <c r="BJ24" s="27">
        <v>3.87</v>
      </c>
      <c r="BK24" s="27">
        <v>83.88</v>
      </c>
      <c r="BL24" s="27">
        <v>9.76</v>
      </c>
      <c r="BM24" s="27">
        <v>13.17</v>
      </c>
    </row>
    <row r="25" spans="1:65" x14ac:dyDescent="0.25">
      <c r="A25" s="13">
        <v>612540100</v>
      </c>
      <c r="B25" t="s">
        <v>228</v>
      </c>
      <c r="C25" t="s">
        <v>768</v>
      </c>
      <c r="D25" t="s">
        <v>769</v>
      </c>
      <c r="E25" s="27">
        <v>15.88</v>
      </c>
      <c r="F25" s="27">
        <v>8.17</v>
      </c>
      <c r="G25" s="27">
        <v>5.04</v>
      </c>
      <c r="H25" s="27">
        <v>3.19</v>
      </c>
      <c r="I25" s="27">
        <v>1.2</v>
      </c>
      <c r="J25" s="27">
        <v>5.15</v>
      </c>
      <c r="K25" s="27">
        <v>2.84</v>
      </c>
      <c r="L25" s="27">
        <v>1.53</v>
      </c>
      <c r="M25" s="27">
        <v>4.5999999999999996</v>
      </c>
      <c r="N25" s="27">
        <v>4.22</v>
      </c>
      <c r="O25" s="27">
        <v>0.77</v>
      </c>
      <c r="P25" s="27">
        <v>1.94</v>
      </c>
      <c r="Q25" s="27">
        <v>4.08</v>
      </c>
      <c r="R25" s="27">
        <v>4.57</v>
      </c>
      <c r="S25" s="27">
        <v>5.89</v>
      </c>
      <c r="T25" s="27">
        <v>5.15</v>
      </c>
      <c r="U25" s="27">
        <v>5.47</v>
      </c>
      <c r="V25" s="27">
        <v>2.0499999999999998</v>
      </c>
      <c r="W25" s="27">
        <v>3.12</v>
      </c>
      <c r="X25" s="27">
        <v>2.0299999999999998</v>
      </c>
      <c r="Y25" s="27">
        <v>20.84</v>
      </c>
      <c r="Z25" s="27">
        <v>10.130000000000001</v>
      </c>
      <c r="AA25" s="27">
        <v>3.54</v>
      </c>
      <c r="AB25" s="27">
        <v>2.25</v>
      </c>
      <c r="AC25" s="27">
        <v>4.1399999999999997</v>
      </c>
      <c r="AD25" s="27">
        <v>2.69</v>
      </c>
      <c r="AE25" s="29">
        <v>1591.25</v>
      </c>
      <c r="AF25" s="29">
        <v>550949</v>
      </c>
      <c r="AG25" s="25">
        <v>6.0990000000000002</v>
      </c>
      <c r="AH25" s="29">
        <v>2503.774759491514</v>
      </c>
      <c r="AI25" s="27" t="s">
        <v>786</v>
      </c>
      <c r="AJ25" s="27">
        <v>333.74609489583327</v>
      </c>
      <c r="AK25" s="27">
        <v>128.9885448888885</v>
      </c>
      <c r="AL25" s="27">
        <v>462.74</v>
      </c>
      <c r="AM25" s="27">
        <v>182.81</v>
      </c>
      <c r="AN25" s="27">
        <v>73.33</v>
      </c>
      <c r="AO25" s="30">
        <v>4.3205</v>
      </c>
      <c r="AP25" s="27">
        <v>128.80000000000001</v>
      </c>
      <c r="AQ25" s="27">
        <v>102.6</v>
      </c>
      <c r="AR25" s="27">
        <v>120</v>
      </c>
      <c r="AS25" s="27">
        <v>11.12</v>
      </c>
      <c r="AT25" s="27">
        <v>19.91</v>
      </c>
      <c r="AU25" s="27">
        <v>6.39</v>
      </c>
      <c r="AV25" s="27">
        <v>15.99</v>
      </c>
      <c r="AW25" s="27">
        <v>5.74</v>
      </c>
      <c r="AX25" s="27">
        <v>28</v>
      </c>
      <c r="AY25" s="27">
        <v>53.6</v>
      </c>
      <c r="AZ25" s="27">
        <v>4.0599999999999996</v>
      </c>
      <c r="BA25" s="27">
        <v>1.48</v>
      </c>
      <c r="BB25" s="27">
        <v>28.33</v>
      </c>
      <c r="BC25" s="27">
        <v>18.47</v>
      </c>
      <c r="BD25" s="27">
        <v>18.989999999999998</v>
      </c>
      <c r="BE25" s="27">
        <v>31.93</v>
      </c>
      <c r="BF25" s="27">
        <v>114.67</v>
      </c>
      <c r="BG25" s="27">
        <v>17.083333333333332</v>
      </c>
      <c r="BH25" s="27">
        <v>12.31</v>
      </c>
      <c r="BI25" s="27">
        <v>18.89</v>
      </c>
      <c r="BJ25" s="27">
        <v>3.81</v>
      </c>
      <c r="BK25" s="27">
        <v>77</v>
      </c>
      <c r="BL25" s="27">
        <v>10.16</v>
      </c>
      <c r="BM25" s="27">
        <v>10.28</v>
      </c>
    </row>
    <row r="26" spans="1:65" x14ac:dyDescent="0.25">
      <c r="A26" s="13">
        <v>631084500</v>
      </c>
      <c r="B26" t="s">
        <v>228</v>
      </c>
      <c r="C26" t="s">
        <v>231</v>
      </c>
      <c r="D26" t="s">
        <v>232</v>
      </c>
      <c r="E26" s="27">
        <v>15.95</v>
      </c>
      <c r="F26" s="27">
        <v>6.68</v>
      </c>
      <c r="G26" s="27">
        <v>5.22</v>
      </c>
      <c r="H26" s="27">
        <v>3.31</v>
      </c>
      <c r="I26" s="27">
        <v>1.27</v>
      </c>
      <c r="J26" s="27">
        <v>5.16</v>
      </c>
      <c r="K26" s="27">
        <v>2.95</v>
      </c>
      <c r="L26" s="27">
        <v>1.78</v>
      </c>
      <c r="M26" s="27">
        <v>5.01</v>
      </c>
      <c r="N26" s="27">
        <v>4.21</v>
      </c>
      <c r="O26" s="27">
        <v>0.82</v>
      </c>
      <c r="P26" s="27">
        <v>2.14</v>
      </c>
      <c r="Q26" s="27">
        <v>4.2699999999999996</v>
      </c>
      <c r="R26" s="27">
        <v>4.63</v>
      </c>
      <c r="S26" s="27">
        <v>6.52</v>
      </c>
      <c r="T26" s="27">
        <v>5.12</v>
      </c>
      <c r="U26" s="27">
        <v>6.37</v>
      </c>
      <c r="V26" s="27">
        <v>2.08</v>
      </c>
      <c r="W26" s="27">
        <v>3.27</v>
      </c>
      <c r="X26" s="27">
        <v>2.19</v>
      </c>
      <c r="Y26" s="27">
        <v>21.29</v>
      </c>
      <c r="Z26" s="27">
        <v>9.82</v>
      </c>
      <c r="AA26" s="27">
        <v>3.83</v>
      </c>
      <c r="AB26" s="27">
        <v>2.2999999999999998</v>
      </c>
      <c r="AC26" s="27">
        <v>4.17</v>
      </c>
      <c r="AD26" s="27">
        <v>2.73</v>
      </c>
      <c r="AE26" s="29">
        <v>3000.83</v>
      </c>
      <c r="AF26" s="29">
        <v>1348792</v>
      </c>
      <c r="AG26" s="25">
        <v>6.4039999999999999</v>
      </c>
      <c r="AH26" s="29">
        <v>6330.2299155349901</v>
      </c>
      <c r="AI26" s="27" t="s">
        <v>786</v>
      </c>
      <c r="AJ26" s="27">
        <v>167.4253843749996</v>
      </c>
      <c r="AK26" s="27">
        <v>70.755584699999886</v>
      </c>
      <c r="AL26" s="27">
        <v>238.19</v>
      </c>
      <c r="AM26" s="27">
        <v>196.31</v>
      </c>
      <c r="AN26" s="27">
        <v>75.25</v>
      </c>
      <c r="AO26" s="30">
        <v>4.4467499999999998</v>
      </c>
      <c r="AP26" s="27">
        <v>138.5</v>
      </c>
      <c r="AQ26" s="27">
        <v>130</v>
      </c>
      <c r="AR26" s="27">
        <v>131.5</v>
      </c>
      <c r="AS26" s="27">
        <v>11.61</v>
      </c>
      <c r="AT26" s="27">
        <v>18.62</v>
      </c>
      <c r="AU26" s="27">
        <v>6.73</v>
      </c>
      <c r="AV26" s="27">
        <v>16.989999999999998</v>
      </c>
      <c r="AW26" s="27">
        <v>6.65</v>
      </c>
      <c r="AX26" s="27">
        <v>30.25</v>
      </c>
      <c r="AY26" s="27">
        <v>98</v>
      </c>
      <c r="AZ26" s="27">
        <v>4.05</v>
      </c>
      <c r="BA26" s="27">
        <v>1.6</v>
      </c>
      <c r="BB26" s="27">
        <v>24.84</v>
      </c>
      <c r="BC26" s="27">
        <v>38.99</v>
      </c>
      <c r="BD26" s="27">
        <v>39</v>
      </c>
      <c r="BE26" s="27">
        <v>40.25</v>
      </c>
      <c r="BF26" s="27">
        <v>98.71</v>
      </c>
      <c r="BG26" s="27">
        <v>5</v>
      </c>
      <c r="BH26" s="27">
        <v>19.739999999999998</v>
      </c>
      <c r="BI26" s="27">
        <v>25.67</v>
      </c>
      <c r="BJ26" s="27">
        <v>3.86</v>
      </c>
      <c r="BK26" s="27">
        <v>103.41</v>
      </c>
      <c r="BL26" s="27">
        <v>10.81</v>
      </c>
      <c r="BM26" s="27">
        <v>9.5</v>
      </c>
    </row>
    <row r="27" spans="1:65" x14ac:dyDescent="0.25">
      <c r="A27" s="13">
        <v>636084600</v>
      </c>
      <c r="B27" t="s">
        <v>228</v>
      </c>
      <c r="C27" t="s">
        <v>802</v>
      </c>
      <c r="D27" t="s">
        <v>233</v>
      </c>
      <c r="E27" s="27">
        <v>16.02</v>
      </c>
      <c r="F27" s="27">
        <v>7.83</v>
      </c>
      <c r="G27" s="27">
        <v>4.55</v>
      </c>
      <c r="H27" s="27">
        <v>2.5499999999999998</v>
      </c>
      <c r="I27" s="27">
        <v>1.3</v>
      </c>
      <c r="J27" s="27">
        <v>5.23</v>
      </c>
      <c r="K27" s="27">
        <v>2.82</v>
      </c>
      <c r="L27" s="27">
        <v>1.86</v>
      </c>
      <c r="M27" s="27">
        <v>5.74</v>
      </c>
      <c r="N27" s="27">
        <v>4.21</v>
      </c>
      <c r="O27" s="27">
        <v>0.81</v>
      </c>
      <c r="P27" s="27">
        <v>2.16</v>
      </c>
      <c r="Q27" s="27">
        <v>3.88</v>
      </c>
      <c r="R27" s="27">
        <v>5.16</v>
      </c>
      <c r="S27" s="27">
        <v>5.76</v>
      </c>
      <c r="T27" s="27">
        <v>5.66</v>
      </c>
      <c r="U27" s="27">
        <v>6.86</v>
      </c>
      <c r="V27" s="27">
        <v>2.25</v>
      </c>
      <c r="W27" s="27">
        <v>3.06</v>
      </c>
      <c r="X27" s="27">
        <v>2.5099999999999998</v>
      </c>
      <c r="Y27" s="27">
        <v>22.07</v>
      </c>
      <c r="Z27" s="27">
        <v>10.66</v>
      </c>
      <c r="AA27" s="27">
        <v>4.3</v>
      </c>
      <c r="AB27" s="27">
        <v>2.5499999999999998</v>
      </c>
      <c r="AC27" s="27">
        <v>4.4400000000000004</v>
      </c>
      <c r="AD27" s="27">
        <v>3.16</v>
      </c>
      <c r="AE27" s="29">
        <v>2697.5</v>
      </c>
      <c r="AF27" s="29">
        <v>864087</v>
      </c>
      <c r="AG27" s="25">
        <v>5.8010000000000002</v>
      </c>
      <c r="AH27" s="29">
        <v>3802.9552468846819</v>
      </c>
      <c r="AI27" s="27" t="s">
        <v>786</v>
      </c>
      <c r="AJ27" s="27">
        <v>247.68141166666666</v>
      </c>
      <c r="AK27" s="27">
        <v>135.18734455555548</v>
      </c>
      <c r="AL27" s="27">
        <v>382.87</v>
      </c>
      <c r="AM27" s="27">
        <v>194.06</v>
      </c>
      <c r="AN27" s="27">
        <v>70</v>
      </c>
      <c r="AO27" s="30">
        <v>4.5013999999999994</v>
      </c>
      <c r="AP27" s="27">
        <v>165.57</v>
      </c>
      <c r="AQ27" s="27">
        <v>175.71</v>
      </c>
      <c r="AR27" s="27">
        <v>158.43</v>
      </c>
      <c r="AS27" s="27">
        <v>11.86</v>
      </c>
      <c r="AT27" s="27">
        <v>22.84</v>
      </c>
      <c r="AU27" s="27">
        <v>7.03</v>
      </c>
      <c r="AV27" s="27">
        <v>17.010000000000002</v>
      </c>
      <c r="AW27" s="27">
        <v>5.73</v>
      </c>
      <c r="AX27" s="27">
        <v>28.29</v>
      </c>
      <c r="AY27" s="27">
        <v>77.709999999999994</v>
      </c>
      <c r="AZ27" s="27">
        <v>4.05</v>
      </c>
      <c r="BA27" s="27">
        <v>2.23</v>
      </c>
      <c r="BB27" s="27">
        <v>15.42</v>
      </c>
      <c r="BC27" s="27">
        <v>50.15</v>
      </c>
      <c r="BD27" s="27">
        <v>29.05</v>
      </c>
      <c r="BE27" s="27">
        <v>51.17</v>
      </c>
      <c r="BF27" s="27">
        <v>76.86</v>
      </c>
      <c r="BG27" s="27">
        <v>10.994999999999999</v>
      </c>
      <c r="BH27" s="27">
        <v>15.69</v>
      </c>
      <c r="BI27" s="27">
        <v>23.67</v>
      </c>
      <c r="BJ27" s="27">
        <v>4.41</v>
      </c>
      <c r="BK27" s="27">
        <v>80.14</v>
      </c>
      <c r="BL27" s="27">
        <v>11.13</v>
      </c>
      <c r="BM27" s="27">
        <v>10.96</v>
      </c>
    </row>
    <row r="28" spans="1:65" x14ac:dyDescent="0.25">
      <c r="A28" s="13">
        <v>611244620</v>
      </c>
      <c r="B28" t="s">
        <v>228</v>
      </c>
      <c r="C28" t="s">
        <v>229</v>
      </c>
      <c r="D28" t="s">
        <v>230</v>
      </c>
      <c r="E28" s="27">
        <v>15.91</v>
      </c>
      <c r="F28" s="27">
        <v>6.44</v>
      </c>
      <c r="G28" s="27">
        <v>5.19</v>
      </c>
      <c r="H28" s="27">
        <v>3.23</v>
      </c>
      <c r="I28" s="27">
        <v>1.26</v>
      </c>
      <c r="J28" s="27">
        <v>5.18</v>
      </c>
      <c r="K28" s="27">
        <v>2.87</v>
      </c>
      <c r="L28" s="27">
        <v>1.79</v>
      </c>
      <c r="M28" s="27">
        <v>5</v>
      </c>
      <c r="N28" s="27">
        <v>4.21</v>
      </c>
      <c r="O28" s="27">
        <v>0.83</v>
      </c>
      <c r="P28" s="27">
        <v>2.0699999999999998</v>
      </c>
      <c r="Q28" s="27">
        <v>4.25</v>
      </c>
      <c r="R28" s="27">
        <v>4.63</v>
      </c>
      <c r="S28" s="27">
        <v>6.56</v>
      </c>
      <c r="T28" s="27">
        <v>5.17</v>
      </c>
      <c r="U28" s="27">
        <v>6.31</v>
      </c>
      <c r="V28" s="27">
        <v>2.1</v>
      </c>
      <c r="W28" s="27">
        <v>3.21</v>
      </c>
      <c r="X28" s="27">
        <v>2.23</v>
      </c>
      <c r="Y28" s="27">
        <v>21.21</v>
      </c>
      <c r="Z28" s="27">
        <v>10.07</v>
      </c>
      <c r="AA28" s="27">
        <v>3.8</v>
      </c>
      <c r="AB28" s="27">
        <v>2.29</v>
      </c>
      <c r="AC28" s="27">
        <v>4.2300000000000004</v>
      </c>
      <c r="AD28" s="27">
        <v>2.71</v>
      </c>
      <c r="AE28" s="29">
        <v>3072.83</v>
      </c>
      <c r="AF28" s="29">
        <v>1634993</v>
      </c>
      <c r="AG28" s="25">
        <v>6.3689999999999998</v>
      </c>
      <c r="AH28" s="29">
        <v>7645.3604363679879</v>
      </c>
      <c r="AI28" s="27" t="s">
        <v>786</v>
      </c>
      <c r="AJ28" s="27">
        <v>218.2255766666666</v>
      </c>
      <c r="AK28" s="27">
        <v>70.263072199999911</v>
      </c>
      <c r="AL28" s="27">
        <v>288.49</v>
      </c>
      <c r="AM28" s="27">
        <v>182.81</v>
      </c>
      <c r="AN28" s="27">
        <v>78</v>
      </c>
      <c r="AO28" s="30">
        <v>4.4467499999999998</v>
      </c>
      <c r="AP28" s="27">
        <v>155.25</v>
      </c>
      <c r="AQ28" s="27">
        <v>131.66999999999999</v>
      </c>
      <c r="AR28" s="27">
        <v>129.25</v>
      </c>
      <c r="AS28" s="27">
        <v>11.68</v>
      </c>
      <c r="AT28" s="27">
        <v>17.63</v>
      </c>
      <c r="AU28" s="27">
        <v>6.61</v>
      </c>
      <c r="AV28" s="27">
        <v>14.55</v>
      </c>
      <c r="AW28" s="27">
        <v>6.55</v>
      </c>
      <c r="AX28" s="27">
        <v>26.75</v>
      </c>
      <c r="AY28" s="27">
        <v>86.67</v>
      </c>
      <c r="AZ28" s="27">
        <v>4</v>
      </c>
      <c r="BA28" s="27">
        <v>1.6</v>
      </c>
      <c r="BB28" s="27">
        <v>23.77</v>
      </c>
      <c r="BC28" s="27">
        <v>39.19</v>
      </c>
      <c r="BD28" s="27">
        <v>39</v>
      </c>
      <c r="BE28" s="27">
        <v>40</v>
      </c>
      <c r="BF28" s="27">
        <v>95.99</v>
      </c>
      <c r="BG28" s="27">
        <v>15.166666666666666</v>
      </c>
      <c r="BH28" s="27">
        <v>17.79</v>
      </c>
      <c r="BI28" s="27">
        <v>31.33</v>
      </c>
      <c r="BJ28" s="27">
        <v>3.86</v>
      </c>
      <c r="BK28" s="27">
        <v>82.75</v>
      </c>
      <c r="BL28" s="27">
        <v>10.8</v>
      </c>
      <c r="BM28" s="27">
        <v>9.48</v>
      </c>
    </row>
    <row r="29" spans="1:65" x14ac:dyDescent="0.25">
      <c r="A29" s="13">
        <v>639820100</v>
      </c>
      <c r="B29" t="s">
        <v>228</v>
      </c>
      <c r="C29" t="s">
        <v>843</v>
      </c>
      <c r="D29" t="s">
        <v>844</v>
      </c>
      <c r="E29" s="27">
        <v>15.96</v>
      </c>
      <c r="F29" s="27">
        <v>8.51</v>
      </c>
      <c r="G29" s="27">
        <v>4.1900000000000004</v>
      </c>
      <c r="H29" s="27">
        <v>2.4900000000000002</v>
      </c>
      <c r="I29" s="27">
        <v>1.1499999999999999</v>
      </c>
      <c r="J29" s="27">
        <v>5.16</v>
      </c>
      <c r="K29" s="27">
        <v>2.8644444440000001</v>
      </c>
      <c r="L29" s="27">
        <v>1.57</v>
      </c>
      <c r="M29" s="27">
        <v>5.3</v>
      </c>
      <c r="N29" s="27">
        <v>4.21</v>
      </c>
      <c r="O29" s="27">
        <v>0.74</v>
      </c>
      <c r="P29" s="27">
        <v>1.88</v>
      </c>
      <c r="Q29" s="27">
        <v>3.49</v>
      </c>
      <c r="R29" s="27">
        <v>4.8499999999999996</v>
      </c>
      <c r="S29" s="27">
        <v>5.51</v>
      </c>
      <c r="T29" s="27">
        <v>5.45</v>
      </c>
      <c r="U29" s="27">
        <v>5.48</v>
      </c>
      <c r="V29" s="27">
        <v>1.65</v>
      </c>
      <c r="W29" s="27">
        <v>2.95</v>
      </c>
      <c r="X29" s="27">
        <v>2.21</v>
      </c>
      <c r="Y29" s="27">
        <v>21.19</v>
      </c>
      <c r="Z29" s="27">
        <v>10.33</v>
      </c>
      <c r="AA29" s="27">
        <v>3.96</v>
      </c>
      <c r="AB29" s="27">
        <v>2.6</v>
      </c>
      <c r="AC29" s="27">
        <v>4.3499999999999996</v>
      </c>
      <c r="AD29" s="27">
        <v>2.84</v>
      </c>
      <c r="AE29" s="29">
        <v>1390.8</v>
      </c>
      <c r="AF29" s="29">
        <v>594465</v>
      </c>
      <c r="AG29" s="25">
        <v>5.867</v>
      </c>
      <c r="AH29" s="29">
        <v>2635.0845718280748</v>
      </c>
      <c r="AI29" s="27" t="s">
        <v>786</v>
      </c>
      <c r="AJ29" s="27">
        <v>165.96418749999992</v>
      </c>
      <c r="AK29" s="27">
        <v>64.241729222222204</v>
      </c>
      <c r="AL29" s="27">
        <v>230.2</v>
      </c>
      <c r="AM29" s="27">
        <v>182.81</v>
      </c>
      <c r="AN29" s="27">
        <v>63.99</v>
      </c>
      <c r="AO29" s="30">
        <v>4.7720000000000002</v>
      </c>
      <c r="AP29" s="27">
        <v>142</v>
      </c>
      <c r="AQ29" s="27">
        <v>135.41</v>
      </c>
      <c r="AR29" s="27">
        <v>127.4</v>
      </c>
      <c r="AS29" s="27">
        <v>11.47</v>
      </c>
      <c r="AT29" s="27">
        <v>25.97</v>
      </c>
      <c r="AU29" s="27">
        <v>7.3</v>
      </c>
      <c r="AV29" s="27">
        <v>15.99</v>
      </c>
      <c r="AW29" s="27">
        <v>5.66</v>
      </c>
      <c r="AX29" s="27">
        <v>30.33</v>
      </c>
      <c r="AY29" s="27">
        <v>51.71</v>
      </c>
      <c r="AZ29" s="27">
        <v>4.17</v>
      </c>
      <c r="BA29" s="27">
        <v>2.11</v>
      </c>
      <c r="BB29" s="27">
        <v>31.57</v>
      </c>
      <c r="BC29" s="27">
        <v>57.77</v>
      </c>
      <c r="BD29" s="27">
        <v>40.659999999999997</v>
      </c>
      <c r="BE29" s="27">
        <v>53.75</v>
      </c>
      <c r="BF29" s="27">
        <v>105.79</v>
      </c>
      <c r="BG29" s="27">
        <v>8.25</v>
      </c>
      <c r="BH29" s="27">
        <v>14.98</v>
      </c>
      <c r="BI29" s="27">
        <v>18.170000000000002</v>
      </c>
      <c r="BJ29" s="27">
        <v>4.71</v>
      </c>
      <c r="BK29" s="27">
        <v>96.66</v>
      </c>
      <c r="BL29" s="27">
        <v>10.18</v>
      </c>
      <c r="BM29" s="27">
        <v>11.38</v>
      </c>
    </row>
    <row r="30" spans="1:65" x14ac:dyDescent="0.25">
      <c r="A30" s="13">
        <v>640900720</v>
      </c>
      <c r="B30" t="s">
        <v>228</v>
      </c>
      <c r="C30" t="s">
        <v>787</v>
      </c>
      <c r="D30" t="s">
        <v>234</v>
      </c>
      <c r="E30" s="27">
        <v>15.95</v>
      </c>
      <c r="F30" s="27">
        <v>8.06</v>
      </c>
      <c r="G30" s="27">
        <v>4.3600000000000003</v>
      </c>
      <c r="H30" s="27">
        <v>2.5499999999999998</v>
      </c>
      <c r="I30" s="27">
        <v>1.1599999999999999</v>
      </c>
      <c r="J30" s="27">
        <v>5.07</v>
      </c>
      <c r="K30" s="27">
        <v>2.85</v>
      </c>
      <c r="L30" s="27">
        <v>1.59</v>
      </c>
      <c r="M30" s="27">
        <v>5.05</v>
      </c>
      <c r="N30" s="27">
        <v>4.21</v>
      </c>
      <c r="O30" s="27">
        <v>0.78</v>
      </c>
      <c r="P30" s="27">
        <v>1.97</v>
      </c>
      <c r="Q30" s="27">
        <v>3.56</v>
      </c>
      <c r="R30" s="27">
        <v>4.83</v>
      </c>
      <c r="S30" s="27">
        <v>5.75</v>
      </c>
      <c r="T30" s="27">
        <v>5.13</v>
      </c>
      <c r="U30" s="27">
        <v>5.79</v>
      </c>
      <c r="V30" s="27">
        <v>1.64</v>
      </c>
      <c r="W30" s="27">
        <v>2.94</v>
      </c>
      <c r="X30" s="27">
        <v>2.29</v>
      </c>
      <c r="Y30" s="27">
        <v>21.35</v>
      </c>
      <c r="Z30" s="27">
        <v>9.93</v>
      </c>
      <c r="AA30" s="27">
        <v>3.89</v>
      </c>
      <c r="AB30" s="27">
        <v>2.37</v>
      </c>
      <c r="AC30" s="27">
        <v>4.1900000000000004</v>
      </c>
      <c r="AD30" s="27">
        <v>2.83</v>
      </c>
      <c r="AE30" s="29">
        <v>2344.6999999999998</v>
      </c>
      <c r="AF30" s="29">
        <v>703092</v>
      </c>
      <c r="AG30" s="25">
        <v>6.2684999999999995</v>
      </c>
      <c r="AH30" s="29">
        <v>3253.1411836177481</v>
      </c>
      <c r="AI30" s="27" t="s">
        <v>786</v>
      </c>
      <c r="AJ30" s="27">
        <v>374.60689083333278</v>
      </c>
      <c r="AK30" s="27">
        <v>63.492108222222214</v>
      </c>
      <c r="AL30" s="27">
        <v>438.1</v>
      </c>
      <c r="AM30" s="27">
        <v>193.31</v>
      </c>
      <c r="AN30" s="27">
        <v>71.98</v>
      </c>
      <c r="AO30" s="30">
        <v>4.391375</v>
      </c>
      <c r="AP30" s="27">
        <v>115</v>
      </c>
      <c r="AQ30" s="27">
        <v>241</v>
      </c>
      <c r="AR30" s="27">
        <v>118</v>
      </c>
      <c r="AS30" s="27">
        <v>11.44</v>
      </c>
      <c r="AT30" s="27">
        <v>20.54</v>
      </c>
      <c r="AU30" s="27">
        <v>6.79</v>
      </c>
      <c r="AV30" s="27">
        <v>16.29</v>
      </c>
      <c r="AW30" s="27">
        <v>5.99</v>
      </c>
      <c r="AX30" s="27">
        <v>39</v>
      </c>
      <c r="AY30" s="27">
        <v>66.67</v>
      </c>
      <c r="AZ30" s="27">
        <v>4.03</v>
      </c>
      <c r="BA30" s="27">
        <v>2</v>
      </c>
      <c r="BB30" s="27">
        <v>28.95</v>
      </c>
      <c r="BC30" s="27">
        <v>38.99</v>
      </c>
      <c r="BD30" s="27">
        <v>31.8</v>
      </c>
      <c r="BE30" s="27">
        <v>31.33</v>
      </c>
      <c r="BF30" s="27">
        <v>78.900000000000006</v>
      </c>
      <c r="BG30" s="27">
        <v>13.332500000000001</v>
      </c>
      <c r="BH30" s="27">
        <v>14.99</v>
      </c>
      <c r="BI30" s="27">
        <v>20</v>
      </c>
      <c r="BJ30" s="27">
        <v>3.95</v>
      </c>
      <c r="BK30" s="27">
        <v>69</v>
      </c>
      <c r="BL30" s="27">
        <v>10.79</v>
      </c>
      <c r="BM30" s="27">
        <v>10.71</v>
      </c>
    </row>
    <row r="31" spans="1:65" x14ac:dyDescent="0.25">
      <c r="A31" s="13">
        <v>641740760</v>
      </c>
      <c r="B31" t="s">
        <v>228</v>
      </c>
      <c r="C31" t="s">
        <v>235</v>
      </c>
      <c r="D31" t="s">
        <v>236</v>
      </c>
      <c r="E31" s="27">
        <v>15.9</v>
      </c>
      <c r="F31" s="27">
        <v>8.02</v>
      </c>
      <c r="G31" s="27">
        <v>5.49</v>
      </c>
      <c r="H31" s="27">
        <v>3.59</v>
      </c>
      <c r="I31" s="27">
        <v>1.33</v>
      </c>
      <c r="J31" s="27">
        <v>5.28</v>
      </c>
      <c r="K31" s="27">
        <v>3.04</v>
      </c>
      <c r="L31" s="27">
        <v>1.86</v>
      </c>
      <c r="M31" s="27">
        <v>5</v>
      </c>
      <c r="N31" s="27">
        <v>4.21</v>
      </c>
      <c r="O31" s="27">
        <v>0.81</v>
      </c>
      <c r="P31" s="27">
        <v>2.14</v>
      </c>
      <c r="Q31" s="27">
        <v>4.47</v>
      </c>
      <c r="R31" s="27">
        <v>4.7300000000000004</v>
      </c>
      <c r="S31" s="27">
        <v>6.2</v>
      </c>
      <c r="T31" s="27">
        <v>5.42</v>
      </c>
      <c r="U31" s="27">
        <v>6.42</v>
      </c>
      <c r="V31" s="27">
        <v>2.21</v>
      </c>
      <c r="W31" s="27">
        <v>3.36</v>
      </c>
      <c r="X31" s="27">
        <v>2.13</v>
      </c>
      <c r="Y31" s="27">
        <v>21.69</v>
      </c>
      <c r="Z31" s="27">
        <v>10.3</v>
      </c>
      <c r="AA31" s="27">
        <v>3.86</v>
      </c>
      <c r="AB31" s="27">
        <v>2.36</v>
      </c>
      <c r="AC31" s="27">
        <v>4.37</v>
      </c>
      <c r="AD31" s="27">
        <v>2.82</v>
      </c>
      <c r="AE31" s="29">
        <v>3127.17</v>
      </c>
      <c r="AF31" s="29">
        <v>1157567</v>
      </c>
      <c r="AG31" s="25">
        <v>6.4369999999999994</v>
      </c>
      <c r="AH31" s="29">
        <v>5451.5374393553147</v>
      </c>
      <c r="AI31" s="27" t="s">
        <v>786</v>
      </c>
      <c r="AJ31" s="27">
        <v>295.36751544999942</v>
      </c>
      <c r="AK31" s="27">
        <v>90.181493966666224</v>
      </c>
      <c r="AL31" s="27">
        <v>385.55</v>
      </c>
      <c r="AM31" s="27">
        <v>182.81</v>
      </c>
      <c r="AN31" s="27">
        <v>80.400000000000006</v>
      </c>
      <c r="AO31" s="30">
        <v>4.5309999999999997</v>
      </c>
      <c r="AP31" s="27">
        <v>140.25</v>
      </c>
      <c r="AQ31" s="27">
        <v>160</v>
      </c>
      <c r="AR31" s="27">
        <v>116</v>
      </c>
      <c r="AS31" s="27">
        <v>11.44</v>
      </c>
      <c r="AT31" s="27">
        <v>21.29</v>
      </c>
      <c r="AU31" s="27">
        <v>6.83</v>
      </c>
      <c r="AV31" s="27">
        <v>14.69</v>
      </c>
      <c r="AW31" s="27">
        <v>6.55</v>
      </c>
      <c r="AX31" s="27">
        <v>29.5</v>
      </c>
      <c r="AY31" s="27">
        <v>68.75</v>
      </c>
      <c r="AZ31" s="27">
        <v>4.01</v>
      </c>
      <c r="BA31" s="27">
        <v>1.62</v>
      </c>
      <c r="BB31" s="27">
        <v>22.2</v>
      </c>
      <c r="BC31" s="27">
        <v>38.99</v>
      </c>
      <c r="BD31" s="27">
        <v>39</v>
      </c>
      <c r="BE31" s="27">
        <v>39</v>
      </c>
      <c r="BF31" s="27">
        <v>97.49</v>
      </c>
      <c r="BG31" s="27">
        <v>15.166666666666666</v>
      </c>
      <c r="BH31" s="27">
        <v>18.190000000000001</v>
      </c>
      <c r="BI31" s="27">
        <v>25.67</v>
      </c>
      <c r="BJ31" s="27">
        <v>3.86</v>
      </c>
      <c r="BK31" s="27">
        <v>93.6</v>
      </c>
      <c r="BL31" s="27">
        <v>10.9</v>
      </c>
      <c r="BM31" s="27">
        <v>9.42</v>
      </c>
    </row>
    <row r="32" spans="1:65" x14ac:dyDescent="0.25">
      <c r="A32" s="13">
        <v>641884800</v>
      </c>
      <c r="B32" t="s">
        <v>228</v>
      </c>
      <c r="C32" t="s">
        <v>803</v>
      </c>
      <c r="D32" t="s">
        <v>237</v>
      </c>
      <c r="E32" s="27">
        <v>16</v>
      </c>
      <c r="F32" s="27">
        <v>7.8</v>
      </c>
      <c r="G32" s="27">
        <v>5.25</v>
      </c>
      <c r="H32" s="27">
        <v>2.58</v>
      </c>
      <c r="I32" s="27">
        <v>1.33</v>
      </c>
      <c r="J32" s="27">
        <v>5.21</v>
      </c>
      <c r="K32" s="27">
        <v>2.99</v>
      </c>
      <c r="L32" s="27">
        <v>1.92</v>
      </c>
      <c r="M32" s="27">
        <v>6.19</v>
      </c>
      <c r="N32" s="27">
        <v>4.21</v>
      </c>
      <c r="O32" s="27">
        <v>0.86</v>
      </c>
      <c r="P32" s="27">
        <v>2.4900000000000002</v>
      </c>
      <c r="Q32" s="27">
        <v>3.94</v>
      </c>
      <c r="R32" s="27">
        <v>5.18</v>
      </c>
      <c r="S32" s="27">
        <v>5.81</v>
      </c>
      <c r="T32" s="27">
        <v>5.82</v>
      </c>
      <c r="U32" s="27">
        <v>7.13</v>
      </c>
      <c r="V32" s="27">
        <v>2.15</v>
      </c>
      <c r="W32" s="27">
        <v>3.08</v>
      </c>
      <c r="X32" s="27">
        <v>2.61</v>
      </c>
      <c r="Y32" s="27">
        <v>22.57</v>
      </c>
      <c r="Z32" s="27">
        <v>10.84</v>
      </c>
      <c r="AA32" s="27">
        <v>4.3899999999999997</v>
      </c>
      <c r="AB32" s="27">
        <v>2.64</v>
      </c>
      <c r="AC32" s="27">
        <v>4.26</v>
      </c>
      <c r="AD32" s="27">
        <v>3.28</v>
      </c>
      <c r="AE32" s="29">
        <v>3760.71</v>
      </c>
      <c r="AF32" s="29">
        <v>1375284</v>
      </c>
      <c r="AG32" s="25">
        <v>6.4740000000000002</v>
      </c>
      <c r="AH32" s="29">
        <v>6501.9209047012964</v>
      </c>
      <c r="AI32" s="27" t="s">
        <v>786</v>
      </c>
      <c r="AJ32" s="27">
        <v>247.68141166666666</v>
      </c>
      <c r="AK32" s="27">
        <v>135.79056955555549</v>
      </c>
      <c r="AL32" s="27">
        <v>383.47</v>
      </c>
      <c r="AM32" s="27">
        <v>206.84</v>
      </c>
      <c r="AN32" s="27">
        <v>77.14</v>
      </c>
      <c r="AO32" s="30">
        <v>4.5013999999999994</v>
      </c>
      <c r="AP32" s="27">
        <v>168.71</v>
      </c>
      <c r="AQ32" s="27">
        <v>181.75</v>
      </c>
      <c r="AR32" s="27">
        <v>164.71</v>
      </c>
      <c r="AS32" s="27">
        <v>11.69</v>
      </c>
      <c r="AT32" s="27">
        <v>26.3</v>
      </c>
      <c r="AU32" s="27">
        <v>7.13</v>
      </c>
      <c r="AV32" s="27">
        <v>17.600000000000001</v>
      </c>
      <c r="AW32" s="27">
        <v>5.55</v>
      </c>
      <c r="AX32" s="27">
        <v>30.29</v>
      </c>
      <c r="AY32" s="27">
        <v>86.13</v>
      </c>
      <c r="AZ32" s="27">
        <v>4.05</v>
      </c>
      <c r="BA32" s="27">
        <v>2.35</v>
      </c>
      <c r="BB32" s="27">
        <v>16.25</v>
      </c>
      <c r="BC32" s="27">
        <v>48.22</v>
      </c>
      <c r="BD32" s="27">
        <v>30.39</v>
      </c>
      <c r="BE32" s="27">
        <v>54.05</v>
      </c>
      <c r="BF32" s="27">
        <v>80.38</v>
      </c>
      <c r="BG32" s="27">
        <v>16.654166666666665</v>
      </c>
      <c r="BH32" s="27">
        <v>17.04</v>
      </c>
      <c r="BI32" s="27">
        <v>23.67</v>
      </c>
      <c r="BJ32" s="27">
        <v>4.25</v>
      </c>
      <c r="BK32" s="27">
        <v>80.709999999999994</v>
      </c>
      <c r="BL32" s="27">
        <v>11.25</v>
      </c>
      <c r="BM32" s="27">
        <v>11.15</v>
      </c>
    </row>
    <row r="33" spans="1:65" x14ac:dyDescent="0.25">
      <c r="A33" s="13">
        <v>641940840</v>
      </c>
      <c r="B33" t="s">
        <v>228</v>
      </c>
      <c r="C33" t="s">
        <v>835</v>
      </c>
      <c r="D33" t="s">
        <v>836</v>
      </c>
      <c r="E33" s="27">
        <v>15.96</v>
      </c>
      <c r="F33" s="27">
        <v>7.99</v>
      </c>
      <c r="G33" s="27">
        <v>4.3600000000000003</v>
      </c>
      <c r="H33" s="27">
        <v>2.58</v>
      </c>
      <c r="I33" s="27">
        <v>1.25</v>
      </c>
      <c r="J33" s="27">
        <v>5.2</v>
      </c>
      <c r="K33" s="27">
        <v>3.27</v>
      </c>
      <c r="L33" s="27">
        <v>1.78</v>
      </c>
      <c r="M33" s="27">
        <v>5.62</v>
      </c>
      <c r="N33" s="27">
        <v>4.2</v>
      </c>
      <c r="O33" s="27">
        <v>0.8</v>
      </c>
      <c r="P33" s="27">
        <v>2.09</v>
      </c>
      <c r="Q33" s="27">
        <v>3.81</v>
      </c>
      <c r="R33" s="27">
        <v>5.0999999999999996</v>
      </c>
      <c r="S33" s="27">
        <v>5.84</v>
      </c>
      <c r="T33" s="27">
        <v>5.47</v>
      </c>
      <c r="U33" s="27">
        <v>6.78</v>
      </c>
      <c r="V33" s="27">
        <v>2.11</v>
      </c>
      <c r="W33" s="27">
        <v>3.05</v>
      </c>
      <c r="X33" s="27">
        <v>2.4900000000000002</v>
      </c>
      <c r="Y33" s="27">
        <v>21.95</v>
      </c>
      <c r="Z33" s="27">
        <v>10.65</v>
      </c>
      <c r="AA33" s="27">
        <v>4.1100000000000003</v>
      </c>
      <c r="AB33" s="27">
        <v>2.54</v>
      </c>
      <c r="AC33" s="27">
        <v>4.5</v>
      </c>
      <c r="AD33" s="27">
        <v>3.06</v>
      </c>
      <c r="AE33" s="29">
        <v>3184</v>
      </c>
      <c r="AF33" s="29">
        <v>1945454</v>
      </c>
      <c r="AG33" s="25">
        <v>6.9532499999999997</v>
      </c>
      <c r="AH33" s="29">
        <v>9661.5975231329867</v>
      </c>
      <c r="AI33" s="27" t="s">
        <v>786</v>
      </c>
      <c r="AJ33" s="27">
        <v>233.49241166666653</v>
      </c>
      <c r="AK33" s="27">
        <v>135.35113655555534</v>
      </c>
      <c r="AL33" s="27">
        <v>368.84000000000003</v>
      </c>
      <c r="AM33" s="27">
        <v>194.27</v>
      </c>
      <c r="AN33" s="27">
        <v>67.25</v>
      </c>
      <c r="AO33" s="30">
        <v>4.4707499999999998</v>
      </c>
      <c r="AP33" s="27">
        <v>170.25</v>
      </c>
      <c r="AQ33" s="27">
        <v>133.33000000000001</v>
      </c>
      <c r="AR33" s="27">
        <v>136.5</v>
      </c>
      <c r="AS33" s="27">
        <v>11.74</v>
      </c>
      <c r="AT33" s="27">
        <v>25.24</v>
      </c>
      <c r="AU33" s="27">
        <v>6.67</v>
      </c>
      <c r="AV33" s="27">
        <v>19.489999999999998</v>
      </c>
      <c r="AW33" s="27">
        <v>6.58</v>
      </c>
      <c r="AX33" s="27">
        <v>28.25</v>
      </c>
      <c r="AY33" s="27">
        <v>83.33</v>
      </c>
      <c r="AZ33" s="27">
        <v>4</v>
      </c>
      <c r="BA33" s="27">
        <v>2.23</v>
      </c>
      <c r="BB33" s="27">
        <v>17.239999999999998</v>
      </c>
      <c r="BC33" s="27">
        <v>40.99</v>
      </c>
      <c r="BD33" s="27">
        <v>34.33</v>
      </c>
      <c r="BE33" s="27">
        <v>41.8</v>
      </c>
      <c r="BF33" s="27">
        <v>108.8</v>
      </c>
      <c r="BG33" s="27">
        <v>15.166666666666666</v>
      </c>
      <c r="BH33" s="27">
        <v>16.43</v>
      </c>
      <c r="BI33" s="27">
        <v>35</v>
      </c>
      <c r="BJ33" s="27">
        <v>3.86</v>
      </c>
      <c r="BK33" s="27">
        <v>83.44</v>
      </c>
      <c r="BL33" s="27">
        <v>11.2</v>
      </c>
      <c r="BM33" s="27">
        <v>10.81</v>
      </c>
    </row>
    <row r="34" spans="1:65" x14ac:dyDescent="0.25">
      <c r="A34" s="13">
        <v>817820200</v>
      </c>
      <c r="B34" t="s">
        <v>238</v>
      </c>
      <c r="C34" t="s">
        <v>239</v>
      </c>
      <c r="D34" t="s">
        <v>240</v>
      </c>
      <c r="E34" s="27">
        <v>15.96</v>
      </c>
      <c r="F34" s="27">
        <v>8.33</v>
      </c>
      <c r="G34" s="27">
        <v>5.05</v>
      </c>
      <c r="H34" s="27">
        <v>1.55</v>
      </c>
      <c r="I34" s="27">
        <v>1.26</v>
      </c>
      <c r="J34" s="27">
        <v>4.6399999999999997</v>
      </c>
      <c r="K34" s="27">
        <v>4.49</v>
      </c>
      <c r="L34" s="27">
        <v>1.48</v>
      </c>
      <c r="M34" s="27">
        <v>4.79</v>
      </c>
      <c r="N34" s="27">
        <v>4.47</v>
      </c>
      <c r="O34" s="27">
        <v>0.75</v>
      </c>
      <c r="P34" s="27">
        <v>1.94</v>
      </c>
      <c r="Q34" s="27">
        <v>4.29</v>
      </c>
      <c r="R34" s="27">
        <v>4.87</v>
      </c>
      <c r="S34" s="27">
        <v>6.26</v>
      </c>
      <c r="T34" s="27">
        <v>5.18</v>
      </c>
      <c r="U34" s="27">
        <v>5.69</v>
      </c>
      <c r="V34" s="27">
        <v>1.63</v>
      </c>
      <c r="W34" s="27">
        <v>2.95</v>
      </c>
      <c r="X34" s="27">
        <v>2.19</v>
      </c>
      <c r="Y34" s="27">
        <v>20.81</v>
      </c>
      <c r="Z34" s="27">
        <v>9.49</v>
      </c>
      <c r="AA34" s="27">
        <v>3.84</v>
      </c>
      <c r="AB34" s="27">
        <v>2.2200000000000002</v>
      </c>
      <c r="AC34" s="27">
        <v>4.24</v>
      </c>
      <c r="AD34" s="27">
        <v>2.94</v>
      </c>
      <c r="AE34" s="29">
        <v>1827.29</v>
      </c>
      <c r="AF34" s="29">
        <v>558109</v>
      </c>
      <c r="AG34" s="25">
        <v>6.5879999999999992</v>
      </c>
      <c r="AH34" s="29">
        <v>2669.9924183581766</v>
      </c>
      <c r="AI34" s="27" t="s">
        <v>786</v>
      </c>
      <c r="AJ34" s="27">
        <v>95.664200000000008</v>
      </c>
      <c r="AK34" s="27">
        <v>46.316113629058144</v>
      </c>
      <c r="AL34" s="27">
        <v>141.97999999999999</v>
      </c>
      <c r="AM34" s="27">
        <v>193.42</v>
      </c>
      <c r="AN34" s="27">
        <v>69.5</v>
      </c>
      <c r="AO34" s="30">
        <v>2.8432499999999998</v>
      </c>
      <c r="AP34" s="27">
        <v>144.33000000000001</v>
      </c>
      <c r="AQ34" s="27">
        <v>143.66999999999999</v>
      </c>
      <c r="AR34" s="27">
        <v>121.6</v>
      </c>
      <c r="AS34" s="27">
        <v>11.4</v>
      </c>
      <c r="AT34" s="27">
        <v>20.9</v>
      </c>
      <c r="AU34" s="27">
        <v>5.63</v>
      </c>
      <c r="AV34" s="27">
        <v>13.55</v>
      </c>
      <c r="AW34" s="27">
        <v>5.4</v>
      </c>
      <c r="AX34" s="27">
        <v>33.57</v>
      </c>
      <c r="AY34" s="27">
        <v>56.57</v>
      </c>
      <c r="AZ34" s="27">
        <v>4</v>
      </c>
      <c r="BA34" s="27">
        <v>1.55</v>
      </c>
      <c r="BB34" s="27">
        <v>14.71</v>
      </c>
      <c r="BC34" s="27">
        <v>28.28</v>
      </c>
      <c r="BD34" s="27">
        <v>31.85</v>
      </c>
      <c r="BE34" s="27">
        <v>29.13</v>
      </c>
      <c r="BF34" s="27">
        <v>114.19</v>
      </c>
      <c r="BG34" s="27">
        <v>16.989999999999998</v>
      </c>
      <c r="BH34" s="27">
        <v>12.53</v>
      </c>
      <c r="BI34" s="27">
        <v>21</v>
      </c>
      <c r="BJ34" s="27">
        <v>4.55</v>
      </c>
      <c r="BK34" s="27">
        <v>81.569999999999993</v>
      </c>
      <c r="BL34" s="27">
        <v>10.9</v>
      </c>
      <c r="BM34" s="27">
        <v>11.53</v>
      </c>
    </row>
    <row r="35" spans="1:65" x14ac:dyDescent="0.25">
      <c r="A35" s="13">
        <v>819740300</v>
      </c>
      <c r="B35" t="s">
        <v>238</v>
      </c>
      <c r="C35" t="s">
        <v>241</v>
      </c>
      <c r="D35" t="s">
        <v>242</v>
      </c>
      <c r="E35" s="27">
        <v>15.95</v>
      </c>
      <c r="F35" s="27">
        <v>8.24</v>
      </c>
      <c r="G35" s="27">
        <v>5.19</v>
      </c>
      <c r="H35" s="27">
        <v>1.54</v>
      </c>
      <c r="I35" s="27">
        <v>1.22</v>
      </c>
      <c r="J35" s="27">
        <v>4.66</v>
      </c>
      <c r="K35" s="27">
        <v>3.57</v>
      </c>
      <c r="L35" s="27">
        <v>1.48</v>
      </c>
      <c r="M35" s="27">
        <v>4.87</v>
      </c>
      <c r="N35" s="27">
        <v>4.58</v>
      </c>
      <c r="O35" s="27">
        <v>0.76</v>
      </c>
      <c r="P35" s="27">
        <v>1.97</v>
      </c>
      <c r="Q35" s="27">
        <v>4.32</v>
      </c>
      <c r="R35" s="27">
        <v>4.83</v>
      </c>
      <c r="S35" s="27">
        <v>6.12</v>
      </c>
      <c r="T35" s="27">
        <v>5</v>
      </c>
      <c r="U35" s="27">
        <v>5.72</v>
      </c>
      <c r="V35" s="27">
        <v>1.64</v>
      </c>
      <c r="W35" s="27">
        <v>2.88</v>
      </c>
      <c r="X35" s="27">
        <v>2.12</v>
      </c>
      <c r="Y35" s="27">
        <v>21.02</v>
      </c>
      <c r="Z35" s="27">
        <v>9.3800000000000008</v>
      </c>
      <c r="AA35" s="27">
        <v>3.76</v>
      </c>
      <c r="AB35" s="27">
        <v>2.1800000000000002</v>
      </c>
      <c r="AC35" s="27">
        <v>4.1100000000000003</v>
      </c>
      <c r="AD35" s="27">
        <v>2.84</v>
      </c>
      <c r="AE35" s="29">
        <v>1834.33</v>
      </c>
      <c r="AF35" s="29">
        <v>686258</v>
      </c>
      <c r="AG35" s="25">
        <v>6.43</v>
      </c>
      <c r="AH35" s="29">
        <v>3229.5550937886087</v>
      </c>
      <c r="AI35" s="27" t="s">
        <v>786</v>
      </c>
      <c r="AJ35" s="27">
        <v>96.032586666666489</v>
      </c>
      <c r="AK35" s="27">
        <v>74.954042499999801</v>
      </c>
      <c r="AL35" s="27">
        <v>170.98000000000002</v>
      </c>
      <c r="AM35" s="27">
        <v>199</v>
      </c>
      <c r="AN35" s="27">
        <v>64.989999999999995</v>
      </c>
      <c r="AO35" s="30">
        <v>2.9697222222222219</v>
      </c>
      <c r="AP35" s="27">
        <v>222.83</v>
      </c>
      <c r="AQ35" s="27">
        <v>135.6</v>
      </c>
      <c r="AR35" s="27">
        <v>155.71</v>
      </c>
      <c r="AS35" s="27">
        <v>11.41</v>
      </c>
      <c r="AT35" s="27">
        <v>32.79</v>
      </c>
      <c r="AU35" s="27">
        <v>5.9</v>
      </c>
      <c r="AV35" s="27">
        <v>13.99</v>
      </c>
      <c r="AW35" s="27">
        <v>5.79</v>
      </c>
      <c r="AX35" s="27">
        <v>31.25</v>
      </c>
      <c r="AY35" s="27">
        <v>50.6</v>
      </c>
      <c r="AZ35" s="27">
        <v>4</v>
      </c>
      <c r="BA35" s="27">
        <v>1.42</v>
      </c>
      <c r="BB35" s="27">
        <v>18.739999999999998</v>
      </c>
      <c r="BC35" s="27">
        <v>31.99</v>
      </c>
      <c r="BD35" s="27">
        <v>33.39</v>
      </c>
      <c r="BE35" s="27">
        <v>38.880000000000003</v>
      </c>
      <c r="BF35" s="27">
        <v>125.49</v>
      </c>
      <c r="BG35" s="27">
        <v>14.99</v>
      </c>
      <c r="BH35" s="27">
        <v>15.18</v>
      </c>
      <c r="BI35" s="27">
        <v>22.2</v>
      </c>
      <c r="BJ35" s="27">
        <v>3.46</v>
      </c>
      <c r="BK35" s="27">
        <v>85.86</v>
      </c>
      <c r="BL35" s="27">
        <v>10.54</v>
      </c>
      <c r="BM35" s="27">
        <v>11.88</v>
      </c>
    </row>
    <row r="36" spans="1:65" x14ac:dyDescent="0.25">
      <c r="A36" s="13">
        <v>824300500</v>
      </c>
      <c r="B36" t="s">
        <v>238</v>
      </c>
      <c r="C36" t="s">
        <v>243</v>
      </c>
      <c r="D36" t="s">
        <v>244</v>
      </c>
      <c r="E36" s="27">
        <v>15.96</v>
      </c>
      <c r="F36" s="27">
        <v>8.09</v>
      </c>
      <c r="G36" s="27">
        <v>5</v>
      </c>
      <c r="H36" s="27">
        <v>1.46</v>
      </c>
      <c r="I36" s="27">
        <v>1.21</v>
      </c>
      <c r="J36" s="27">
        <v>4.68</v>
      </c>
      <c r="K36" s="27">
        <v>4.49</v>
      </c>
      <c r="L36" s="27">
        <v>1.46</v>
      </c>
      <c r="M36" s="27">
        <v>4.83</v>
      </c>
      <c r="N36" s="27">
        <v>3.72</v>
      </c>
      <c r="O36" s="27">
        <v>0.75</v>
      </c>
      <c r="P36" s="27">
        <v>1.88</v>
      </c>
      <c r="Q36" s="27">
        <v>4.1100000000000003</v>
      </c>
      <c r="R36" s="27">
        <v>5.04</v>
      </c>
      <c r="S36" s="27">
        <v>6.6</v>
      </c>
      <c r="T36" s="27">
        <v>5.23</v>
      </c>
      <c r="U36" s="27">
        <v>5.85</v>
      </c>
      <c r="V36" s="27">
        <v>1.79</v>
      </c>
      <c r="W36" s="27">
        <v>2.86</v>
      </c>
      <c r="X36" s="27">
        <v>2.17</v>
      </c>
      <c r="Y36" s="27">
        <v>21.11</v>
      </c>
      <c r="Z36" s="27">
        <v>9.08</v>
      </c>
      <c r="AA36" s="27">
        <v>3.79</v>
      </c>
      <c r="AB36" s="27">
        <v>2.14</v>
      </c>
      <c r="AC36" s="27">
        <v>3.97</v>
      </c>
      <c r="AD36" s="27">
        <v>2.76</v>
      </c>
      <c r="AE36" s="29">
        <v>1840</v>
      </c>
      <c r="AF36" s="29">
        <v>709832</v>
      </c>
      <c r="AG36" s="25">
        <v>6.5939999999999994</v>
      </c>
      <c r="AH36" s="29">
        <v>3397.9439600714654</v>
      </c>
      <c r="AI36" s="27" t="s">
        <v>786</v>
      </c>
      <c r="AJ36" s="27">
        <v>112.98069833333314</v>
      </c>
      <c r="AK36" s="27">
        <v>69.601772499999925</v>
      </c>
      <c r="AL36" s="27">
        <v>182.57999999999998</v>
      </c>
      <c r="AM36" s="27">
        <v>200.36</v>
      </c>
      <c r="AN36" s="27">
        <v>73.33</v>
      </c>
      <c r="AO36" s="30">
        <v>2.86</v>
      </c>
      <c r="AP36" s="27">
        <v>97.65</v>
      </c>
      <c r="AQ36" s="27">
        <v>210</v>
      </c>
      <c r="AR36" s="27">
        <v>135.66999999999999</v>
      </c>
      <c r="AS36" s="27">
        <v>11.18</v>
      </c>
      <c r="AT36" s="27">
        <v>19.3</v>
      </c>
      <c r="AU36" s="27">
        <v>5.99</v>
      </c>
      <c r="AV36" s="27">
        <v>13.9</v>
      </c>
      <c r="AW36" s="27">
        <v>5.29</v>
      </c>
      <c r="AX36" s="27">
        <v>26.67</v>
      </c>
      <c r="AY36" s="27">
        <v>50.67</v>
      </c>
      <c r="AZ36" s="27">
        <v>4.1399999999999997</v>
      </c>
      <c r="BA36" s="27">
        <v>1.29</v>
      </c>
      <c r="BB36" s="27">
        <v>18.670000000000002</v>
      </c>
      <c r="BC36" s="27">
        <v>52.49</v>
      </c>
      <c r="BD36" s="27">
        <v>39</v>
      </c>
      <c r="BE36" s="27">
        <v>46</v>
      </c>
      <c r="BF36" s="27">
        <v>81.67</v>
      </c>
      <c r="BG36" s="27">
        <v>10.833333333333334</v>
      </c>
      <c r="BH36" s="27">
        <v>11.5</v>
      </c>
      <c r="BI36" s="27">
        <v>22.67</v>
      </c>
      <c r="BJ36" s="27">
        <v>3.97</v>
      </c>
      <c r="BK36" s="27">
        <v>69.33</v>
      </c>
      <c r="BL36" s="27">
        <v>10.64</v>
      </c>
      <c r="BM36" s="27">
        <v>11.11</v>
      </c>
    </row>
    <row r="37" spans="1:65" x14ac:dyDescent="0.25">
      <c r="A37" s="13">
        <v>839380800</v>
      </c>
      <c r="B37" t="s">
        <v>238</v>
      </c>
      <c r="C37" t="s">
        <v>245</v>
      </c>
      <c r="D37" t="s">
        <v>246</v>
      </c>
      <c r="E37" s="27">
        <v>15.96</v>
      </c>
      <c r="F37" s="27">
        <v>8.19</v>
      </c>
      <c r="G37" s="27">
        <v>4.6399999999999997</v>
      </c>
      <c r="H37" s="27">
        <v>1.54</v>
      </c>
      <c r="I37" s="27">
        <v>1.21</v>
      </c>
      <c r="J37" s="27">
        <v>4.6399999999999997</v>
      </c>
      <c r="K37" s="27">
        <v>4.33</v>
      </c>
      <c r="L37" s="27">
        <v>1.37</v>
      </c>
      <c r="M37" s="27">
        <v>4.58</v>
      </c>
      <c r="N37" s="27">
        <v>4.53</v>
      </c>
      <c r="O37" s="27">
        <v>0.74</v>
      </c>
      <c r="P37" s="27">
        <v>1.88</v>
      </c>
      <c r="Q37" s="27">
        <v>3.81</v>
      </c>
      <c r="R37" s="27">
        <v>4.79</v>
      </c>
      <c r="S37" s="27">
        <v>5.85</v>
      </c>
      <c r="T37" s="27">
        <v>5.35</v>
      </c>
      <c r="U37" s="27">
        <v>4.54</v>
      </c>
      <c r="V37" s="27">
        <v>1.58</v>
      </c>
      <c r="W37" s="27">
        <v>2.93</v>
      </c>
      <c r="X37" s="27">
        <v>2</v>
      </c>
      <c r="Y37" s="27">
        <v>20.23</v>
      </c>
      <c r="Z37" s="27">
        <v>9.42</v>
      </c>
      <c r="AA37" s="27">
        <v>4.05</v>
      </c>
      <c r="AB37" s="27">
        <v>2.25</v>
      </c>
      <c r="AC37" s="27">
        <v>3.92</v>
      </c>
      <c r="AD37" s="27">
        <v>2.79</v>
      </c>
      <c r="AE37" s="29">
        <v>1399.33</v>
      </c>
      <c r="AF37" s="29">
        <v>434290</v>
      </c>
      <c r="AG37" s="25">
        <v>6.52</v>
      </c>
      <c r="AH37" s="29">
        <v>2063.0421980997617</v>
      </c>
      <c r="AI37" s="27" t="s">
        <v>786</v>
      </c>
      <c r="AJ37" s="27">
        <v>122.83234374999989</v>
      </c>
      <c r="AK37" s="27">
        <v>71.322144999999921</v>
      </c>
      <c r="AL37" s="27">
        <v>194.14999999999998</v>
      </c>
      <c r="AM37" s="27">
        <v>198.23</v>
      </c>
      <c r="AN37" s="27">
        <v>62</v>
      </c>
      <c r="AO37" s="30">
        <v>2.8119999999999998</v>
      </c>
      <c r="AP37" s="27">
        <v>102.5</v>
      </c>
      <c r="AQ37" s="27">
        <v>181</v>
      </c>
      <c r="AR37" s="27">
        <v>122.9</v>
      </c>
      <c r="AS37" s="27">
        <v>11.19</v>
      </c>
      <c r="AT37" s="27">
        <v>25.88</v>
      </c>
      <c r="AU37" s="27">
        <v>7.18</v>
      </c>
      <c r="AV37" s="27">
        <v>13.64</v>
      </c>
      <c r="AW37" s="27">
        <v>5.22</v>
      </c>
      <c r="AX37" s="27">
        <v>23</v>
      </c>
      <c r="AY37" s="27">
        <v>42</v>
      </c>
      <c r="AZ37" s="27">
        <v>4</v>
      </c>
      <c r="BA37" s="27">
        <v>1.5</v>
      </c>
      <c r="BB37" s="27">
        <v>15.5</v>
      </c>
      <c r="BC37" s="27">
        <v>46.97</v>
      </c>
      <c r="BD37" s="27">
        <v>25</v>
      </c>
      <c r="BE37" s="27">
        <v>35.200000000000003</v>
      </c>
      <c r="BF37" s="27">
        <v>86.17</v>
      </c>
      <c r="BG37" s="27">
        <v>8.25</v>
      </c>
      <c r="BH37" s="27">
        <v>11.75</v>
      </c>
      <c r="BI37" s="27">
        <v>15</v>
      </c>
      <c r="BJ37" s="27">
        <v>4</v>
      </c>
      <c r="BK37" s="27">
        <v>54</v>
      </c>
      <c r="BL37" s="27">
        <v>10.82</v>
      </c>
      <c r="BM37" s="27">
        <v>11.6</v>
      </c>
    </row>
    <row r="38" spans="1:65" x14ac:dyDescent="0.25">
      <c r="A38" s="13">
        <v>925540400</v>
      </c>
      <c r="B38" t="s">
        <v>247</v>
      </c>
      <c r="C38" t="s">
        <v>250</v>
      </c>
      <c r="D38" t="s">
        <v>251</v>
      </c>
      <c r="E38" s="27">
        <v>15.86</v>
      </c>
      <c r="F38" s="27">
        <v>6.5288888888888872</v>
      </c>
      <c r="G38" s="27">
        <v>5.13</v>
      </c>
      <c r="H38" s="27">
        <v>1.57</v>
      </c>
      <c r="I38" s="27">
        <v>1.3</v>
      </c>
      <c r="J38" s="27">
        <v>4.8499999999999996</v>
      </c>
      <c r="K38" s="27">
        <v>4.29</v>
      </c>
      <c r="L38" s="27">
        <v>1.62</v>
      </c>
      <c r="M38" s="27">
        <v>5.19</v>
      </c>
      <c r="N38" s="27">
        <v>4.21</v>
      </c>
      <c r="O38" s="27">
        <v>0.79</v>
      </c>
      <c r="P38" s="27">
        <v>2.15</v>
      </c>
      <c r="Q38" s="27">
        <v>3.83</v>
      </c>
      <c r="R38" s="27">
        <v>4.74</v>
      </c>
      <c r="S38" s="27">
        <v>5.71</v>
      </c>
      <c r="T38" s="27">
        <v>5.19</v>
      </c>
      <c r="U38" s="27">
        <v>5.46</v>
      </c>
      <c r="V38" s="27">
        <v>1.6</v>
      </c>
      <c r="W38" s="27">
        <v>2.83</v>
      </c>
      <c r="X38" s="27">
        <v>2.02</v>
      </c>
      <c r="Y38" s="27">
        <v>20.45</v>
      </c>
      <c r="Z38" s="27">
        <v>10.210000000000001</v>
      </c>
      <c r="AA38" s="27">
        <v>3.68</v>
      </c>
      <c r="AB38" s="27">
        <v>2.04</v>
      </c>
      <c r="AC38" s="27">
        <v>3.88</v>
      </c>
      <c r="AD38" s="27">
        <v>2.63</v>
      </c>
      <c r="AE38" s="29">
        <v>2045.2</v>
      </c>
      <c r="AF38" s="29">
        <v>369214</v>
      </c>
      <c r="AG38" s="25">
        <v>6.4170000000000007</v>
      </c>
      <c r="AH38" s="29">
        <v>1735.1750015750883</v>
      </c>
      <c r="AI38" s="27" t="s">
        <v>786</v>
      </c>
      <c r="AJ38" s="27">
        <v>215.21123999999966</v>
      </c>
      <c r="AK38" s="27">
        <v>115.59619494535507</v>
      </c>
      <c r="AL38" s="27">
        <v>330.81</v>
      </c>
      <c r="AM38" s="27">
        <v>189.78</v>
      </c>
      <c r="AN38" s="27">
        <v>69</v>
      </c>
      <c r="AO38" s="30">
        <v>3.0030000000000001</v>
      </c>
      <c r="AP38" s="27">
        <v>126.5</v>
      </c>
      <c r="AQ38" s="27">
        <v>179</v>
      </c>
      <c r="AR38" s="27">
        <v>126</v>
      </c>
      <c r="AS38" s="27">
        <v>11.45</v>
      </c>
      <c r="AT38" s="27">
        <v>17.54</v>
      </c>
      <c r="AU38" s="27">
        <v>6.66</v>
      </c>
      <c r="AV38" s="27">
        <v>11.82</v>
      </c>
      <c r="AW38" s="27">
        <v>6.32</v>
      </c>
      <c r="AX38" s="27">
        <v>33.5</v>
      </c>
      <c r="AY38" s="27">
        <v>55</v>
      </c>
      <c r="AZ38" s="27">
        <v>4.05</v>
      </c>
      <c r="BA38" s="27">
        <v>1.7</v>
      </c>
      <c r="BB38" s="27">
        <v>23.93</v>
      </c>
      <c r="BC38" s="27">
        <v>37</v>
      </c>
      <c r="BD38" s="27">
        <v>31.98</v>
      </c>
      <c r="BE38" s="27">
        <v>35</v>
      </c>
      <c r="BF38" s="27">
        <v>89.67</v>
      </c>
      <c r="BG38" s="27">
        <v>21.623333333333335</v>
      </c>
      <c r="BH38" s="27">
        <v>14.49</v>
      </c>
      <c r="BI38" s="27">
        <v>19.600000000000001</v>
      </c>
      <c r="BJ38" s="27">
        <v>4.09</v>
      </c>
      <c r="BK38" s="27">
        <v>91.93</v>
      </c>
      <c r="BL38" s="27">
        <v>11.36</v>
      </c>
      <c r="BM38" s="27">
        <v>12.42</v>
      </c>
    </row>
    <row r="39" spans="1:65" x14ac:dyDescent="0.25">
      <c r="A39" s="13">
        <v>935300620</v>
      </c>
      <c r="B39" t="s">
        <v>247</v>
      </c>
      <c r="C39" t="s">
        <v>252</v>
      </c>
      <c r="D39" t="s">
        <v>253</v>
      </c>
      <c r="E39" s="27">
        <v>15.95</v>
      </c>
      <c r="F39" s="27">
        <v>6.5288888888888872</v>
      </c>
      <c r="G39" s="27">
        <v>4.83</v>
      </c>
      <c r="H39" s="27">
        <v>1.51</v>
      </c>
      <c r="I39" s="27">
        <v>1.29</v>
      </c>
      <c r="J39" s="27">
        <v>4.7699999999999996</v>
      </c>
      <c r="K39" s="27">
        <v>4.59</v>
      </c>
      <c r="L39" s="27">
        <v>1.59</v>
      </c>
      <c r="M39" s="27">
        <v>5.01</v>
      </c>
      <c r="N39" s="27">
        <v>4.33</v>
      </c>
      <c r="O39" s="27">
        <v>0.79</v>
      </c>
      <c r="P39" s="27">
        <v>2.16</v>
      </c>
      <c r="Q39" s="27">
        <v>3.83</v>
      </c>
      <c r="R39" s="27">
        <v>4.63</v>
      </c>
      <c r="S39" s="27">
        <v>5.66</v>
      </c>
      <c r="T39" s="27">
        <v>5.21</v>
      </c>
      <c r="U39" s="27">
        <v>5.5</v>
      </c>
      <c r="V39" s="27">
        <v>1.59</v>
      </c>
      <c r="W39" s="27">
        <v>2.78</v>
      </c>
      <c r="X39" s="27">
        <v>2</v>
      </c>
      <c r="Y39" s="27">
        <v>20.51</v>
      </c>
      <c r="Z39" s="27">
        <v>10.27</v>
      </c>
      <c r="AA39" s="27">
        <v>3.65</v>
      </c>
      <c r="AB39" s="27">
        <v>1.98</v>
      </c>
      <c r="AC39" s="27">
        <v>3.86</v>
      </c>
      <c r="AD39" s="27">
        <v>2.64</v>
      </c>
      <c r="AE39" s="29">
        <v>2618.75</v>
      </c>
      <c r="AF39" s="29">
        <v>399473</v>
      </c>
      <c r="AG39" s="25">
        <v>6.4079999999999995</v>
      </c>
      <c r="AH39" s="29">
        <v>1875.615063837598</v>
      </c>
      <c r="AI39" s="27" t="s">
        <v>786</v>
      </c>
      <c r="AJ39" s="27">
        <v>239.77632049999985</v>
      </c>
      <c r="AK39" s="27">
        <v>114.81919376406266</v>
      </c>
      <c r="AL39" s="27">
        <v>354.6</v>
      </c>
      <c r="AM39" s="27">
        <v>189.78</v>
      </c>
      <c r="AN39" s="27">
        <v>69.650000000000006</v>
      </c>
      <c r="AO39" s="30">
        <v>3.0070000000000001</v>
      </c>
      <c r="AP39" s="27">
        <v>271</v>
      </c>
      <c r="AQ39" s="27">
        <v>194</v>
      </c>
      <c r="AR39" s="27">
        <v>127</v>
      </c>
      <c r="AS39" s="27">
        <v>11.35</v>
      </c>
      <c r="AT39" s="27">
        <v>20.8</v>
      </c>
      <c r="AU39" s="27">
        <v>6.75</v>
      </c>
      <c r="AV39" s="27">
        <v>10.68</v>
      </c>
      <c r="AW39" s="27">
        <v>5.97</v>
      </c>
      <c r="AX39" s="27">
        <v>31.67</v>
      </c>
      <c r="AY39" s="27">
        <v>65</v>
      </c>
      <c r="AZ39" s="27">
        <v>4.0199999999999996</v>
      </c>
      <c r="BA39" s="27">
        <v>1.68</v>
      </c>
      <c r="BB39" s="27">
        <v>19.25</v>
      </c>
      <c r="BC39" s="27">
        <v>40.67</v>
      </c>
      <c r="BD39" s="27">
        <v>27.02</v>
      </c>
      <c r="BE39" s="27">
        <v>35.299999999999997</v>
      </c>
      <c r="BF39" s="27">
        <v>88</v>
      </c>
      <c r="BG39" s="27">
        <v>19.96</v>
      </c>
      <c r="BH39" s="27">
        <v>13.79</v>
      </c>
      <c r="BI39" s="27">
        <v>22.6</v>
      </c>
      <c r="BJ39" s="27">
        <v>3.74</v>
      </c>
      <c r="BK39" s="27">
        <v>96</v>
      </c>
      <c r="BL39" s="27">
        <v>11.35</v>
      </c>
      <c r="BM39" s="27">
        <v>12.42</v>
      </c>
    </row>
    <row r="40" spans="1:65" x14ac:dyDescent="0.25">
      <c r="A40" s="13">
        <v>914860800</v>
      </c>
      <c r="B40" t="s">
        <v>247</v>
      </c>
      <c r="C40" t="s">
        <v>248</v>
      </c>
      <c r="D40" t="s">
        <v>249</v>
      </c>
      <c r="E40" s="27">
        <v>15.900952380952379</v>
      </c>
      <c r="F40" s="27">
        <v>6.5288888888888872</v>
      </c>
      <c r="G40" s="27">
        <v>5.33</v>
      </c>
      <c r="H40" s="27">
        <v>1.5034782608695652</v>
      </c>
      <c r="I40" s="27">
        <v>1.29</v>
      </c>
      <c r="J40" s="27">
        <v>4.9000000000000004</v>
      </c>
      <c r="K40" s="27">
        <v>4.29</v>
      </c>
      <c r="L40" s="27">
        <v>1.8</v>
      </c>
      <c r="M40" s="27">
        <v>5.46</v>
      </c>
      <c r="N40" s="27">
        <v>4.1004761904761908</v>
      </c>
      <c r="O40" s="27">
        <v>0.77</v>
      </c>
      <c r="P40" s="27">
        <v>2.23</v>
      </c>
      <c r="Q40" s="27">
        <v>3.89</v>
      </c>
      <c r="R40" s="27">
        <v>4.71</v>
      </c>
      <c r="S40" s="27">
        <v>5.93</v>
      </c>
      <c r="T40" s="27">
        <v>5.12</v>
      </c>
      <c r="U40" s="27">
        <v>6.69</v>
      </c>
      <c r="V40" s="27">
        <v>1.72</v>
      </c>
      <c r="W40" s="27">
        <v>2.97</v>
      </c>
      <c r="X40" s="27">
        <v>2.1800000000000002</v>
      </c>
      <c r="Y40" s="27">
        <v>20.73</v>
      </c>
      <c r="Z40" s="27">
        <v>10.76</v>
      </c>
      <c r="AA40" s="27">
        <v>3.5</v>
      </c>
      <c r="AB40" s="27">
        <v>2.04</v>
      </c>
      <c r="AC40" s="27">
        <v>3.88</v>
      </c>
      <c r="AD40" s="27">
        <v>2.7</v>
      </c>
      <c r="AE40" s="29">
        <v>3269.29</v>
      </c>
      <c r="AF40" s="29">
        <v>845421.43</v>
      </c>
      <c r="AG40" s="25">
        <v>6.3530000000000006</v>
      </c>
      <c r="AH40" s="29">
        <v>3946.6283138021472</v>
      </c>
      <c r="AI40" s="27" t="s">
        <v>786</v>
      </c>
      <c r="AJ40" s="27">
        <v>210.28375999999977</v>
      </c>
      <c r="AK40" s="27">
        <v>134.3674059787846</v>
      </c>
      <c r="AL40" s="27">
        <v>344.65</v>
      </c>
      <c r="AM40" s="27">
        <v>189.78</v>
      </c>
      <c r="AN40" s="27">
        <v>72</v>
      </c>
      <c r="AO40" s="30">
        <v>3.0739999999999998</v>
      </c>
      <c r="AP40" s="27">
        <v>220</v>
      </c>
      <c r="AQ40" s="27">
        <v>181</v>
      </c>
      <c r="AR40" s="27">
        <v>147</v>
      </c>
      <c r="AS40" s="27">
        <v>11.48</v>
      </c>
      <c r="AT40" s="27">
        <v>24</v>
      </c>
      <c r="AU40" s="27">
        <v>6.66</v>
      </c>
      <c r="AV40" s="27">
        <v>12.59</v>
      </c>
      <c r="AW40" s="27">
        <v>6.09</v>
      </c>
      <c r="AX40" s="27">
        <v>40</v>
      </c>
      <c r="AY40" s="27">
        <v>55.25</v>
      </c>
      <c r="AZ40" s="27">
        <v>4.08</v>
      </c>
      <c r="BA40" s="27">
        <v>1.69</v>
      </c>
      <c r="BB40" s="27">
        <v>22.45</v>
      </c>
      <c r="BC40" s="27">
        <v>39.479999999999997</v>
      </c>
      <c r="BD40" s="27">
        <v>29.34</v>
      </c>
      <c r="BE40" s="27">
        <v>35.590000000000003</v>
      </c>
      <c r="BF40" s="27">
        <v>85.8</v>
      </c>
      <c r="BG40" s="27">
        <v>21.623333333333335</v>
      </c>
      <c r="BH40" s="27">
        <v>15.99</v>
      </c>
      <c r="BI40" s="27">
        <v>30.33</v>
      </c>
      <c r="BJ40" s="27">
        <v>3.74</v>
      </c>
      <c r="BK40" s="27">
        <v>111.4</v>
      </c>
      <c r="BL40" s="27">
        <v>11.23</v>
      </c>
      <c r="BM40" s="27">
        <v>11.99</v>
      </c>
    </row>
    <row r="41" spans="1:65" x14ac:dyDescent="0.25">
      <c r="A41" s="13">
        <v>1020100550</v>
      </c>
      <c r="B41" t="s">
        <v>254</v>
      </c>
      <c r="C41" t="s">
        <v>255</v>
      </c>
      <c r="D41" t="s">
        <v>866</v>
      </c>
      <c r="E41" s="27">
        <v>15.88</v>
      </c>
      <c r="F41" s="27">
        <v>6.55</v>
      </c>
      <c r="G41" s="27">
        <v>4.5999999999999996</v>
      </c>
      <c r="H41" s="27">
        <v>1.53</v>
      </c>
      <c r="I41" s="27">
        <v>1.2</v>
      </c>
      <c r="J41" s="27">
        <v>4.68</v>
      </c>
      <c r="K41" s="27">
        <v>4.1500000000000004</v>
      </c>
      <c r="L41" s="27">
        <v>1.39</v>
      </c>
      <c r="M41" s="27">
        <v>4.6500000000000004</v>
      </c>
      <c r="N41" s="27">
        <v>4.3600000000000003</v>
      </c>
      <c r="O41" s="27">
        <v>0.74</v>
      </c>
      <c r="P41" s="27">
        <v>1.91</v>
      </c>
      <c r="Q41" s="27">
        <v>4</v>
      </c>
      <c r="R41" s="27">
        <v>4.7300000000000004</v>
      </c>
      <c r="S41" s="27">
        <v>5.68</v>
      </c>
      <c r="T41" s="27">
        <v>5.52</v>
      </c>
      <c r="U41" s="27">
        <v>4.83</v>
      </c>
      <c r="V41" s="27">
        <v>1.67</v>
      </c>
      <c r="W41" s="27">
        <v>2.88</v>
      </c>
      <c r="X41" s="27">
        <v>2</v>
      </c>
      <c r="Y41" s="27">
        <v>20.28</v>
      </c>
      <c r="Z41" s="27">
        <v>8.7100000000000009</v>
      </c>
      <c r="AA41" s="27">
        <v>3.7</v>
      </c>
      <c r="AB41" s="27">
        <v>2.2200000000000002</v>
      </c>
      <c r="AC41" s="27">
        <v>3.74</v>
      </c>
      <c r="AD41" s="27">
        <v>2.79</v>
      </c>
      <c r="AE41" s="29">
        <v>1542</v>
      </c>
      <c r="AF41" s="29">
        <v>451936</v>
      </c>
      <c r="AG41" s="25">
        <v>6.4496666666666664</v>
      </c>
      <c r="AH41" s="29">
        <v>2131.1996391147072</v>
      </c>
      <c r="AI41" s="27" t="s">
        <v>786</v>
      </c>
      <c r="AJ41" s="27">
        <v>110.41782883333332</v>
      </c>
      <c r="AK41" s="27">
        <v>108.32152362584351</v>
      </c>
      <c r="AL41" s="27">
        <v>218.74</v>
      </c>
      <c r="AM41" s="27">
        <v>189.17</v>
      </c>
      <c r="AN41" s="27">
        <v>61.2</v>
      </c>
      <c r="AO41" s="30">
        <v>3.121</v>
      </c>
      <c r="AP41" s="27">
        <v>142</v>
      </c>
      <c r="AQ41" s="27">
        <v>91</v>
      </c>
      <c r="AR41" s="27">
        <v>173.2</v>
      </c>
      <c r="AS41" s="27">
        <v>11.15</v>
      </c>
      <c r="AT41" s="27">
        <v>22.98</v>
      </c>
      <c r="AU41" s="27">
        <v>5.67</v>
      </c>
      <c r="AV41" s="27">
        <v>11.99</v>
      </c>
      <c r="AW41" s="27">
        <v>5.51</v>
      </c>
      <c r="AX41" s="27">
        <v>30</v>
      </c>
      <c r="AY41" s="27">
        <v>59.8</v>
      </c>
      <c r="AZ41" s="27">
        <v>4</v>
      </c>
      <c r="BA41" s="27">
        <v>1.59</v>
      </c>
      <c r="BB41" s="27">
        <v>16.66</v>
      </c>
      <c r="BC41" s="27">
        <v>45</v>
      </c>
      <c r="BD41" s="27">
        <v>45.33</v>
      </c>
      <c r="BE41" s="27">
        <v>49.33</v>
      </c>
      <c r="BF41" s="27">
        <v>126.33</v>
      </c>
      <c r="BG41" s="27">
        <v>3.75</v>
      </c>
      <c r="BH41" s="27">
        <v>14.65</v>
      </c>
      <c r="BI41" s="27">
        <v>17</v>
      </c>
      <c r="BJ41" s="27">
        <v>5.09</v>
      </c>
      <c r="BK41" s="27">
        <v>70.400000000000006</v>
      </c>
      <c r="BL41" s="27">
        <v>10.52336043</v>
      </c>
      <c r="BM41" s="27">
        <v>11.782359550000001</v>
      </c>
    </row>
    <row r="42" spans="1:65" x14ac:dyDescent="0.25">
      <c r="A42" s="13">
        <v>1048864750</v>
      </c>
      <c r="B42" t="s">
        <v>254</v>
      </c>
      <c r="C42" t="s">
        <v>257</v>
      </c>
      <c r="D42" t="s">
        <v>867</v>
      </c>
      <c r="E42" s="27">
        <v>15.89</v>
      </c>
      <c r="F42" s="27">
        <v>6.57</v>
      </c>
      <c r="G42" s="27">
        <v>5.28</v>
      </c>
      <c r="H42" s="27">
        <v>1.56</v>
      </c>
      <c r="I42" s="27">
        <v>1.31</v>
      </c>
      <c r="J42" s="27">
        <v>4.7699999999999996</v>
      </c>
      <c r="K42" s="27">
        <v>4.03</v>
      </c>
      <c r="L42" s="27">
        <v>1.56</v>
      </c>
      <c r="M42" s="27">
        <v>5.2</v>
      </c>
      <c r="N42" s="27">
        <v>4.3499999999999996</v>
      </c>
      <c r="O42" s="27">
        <v>0.78</v>
      </c>
      <c r="P42" s="27">
        <v>2.12</v>
      </c>
      <c r="Q42" s="27">
        <v>4.13</v>
      </c>
      <c r="R42" s="27">
        <v>4.75</v>
      </c>
      <c r="S42" s="27">
        <v>5.78</v>
      </c>
      <c r="T42" s="27">
        <v>5.65</v>
      </c>
      <c r="U42" s="27">
        <v>5.82</v>
      </c>
      <c r="V42" s="27">
        <v>1.82</v>
      </c>
      <c r="W42" s="27">
        <v>2.95</v>
      </c>
      <c r="X42" s="27">
        <v>2.06</v>
      </c>
      <c r="Y42" s="27">
        <v>20.55</v>
      </c>
      <c r="Z42" s="27">
        <v>10.210000000000001</v>
      </c>
      <c r="AA42" s="27">
        <v>3.82</v>
      </c>
      <c r="AB42" s="27">
        <v>2.21</v>
      </c>
      <c r="AC42" s="27">
        <v>3.79</v>
      </c>
      <c r="AD42" s="27">
        <v>2.95</v>
      </c>
      <c r="AE42" s="29">
        <v>1684.6</v>
      </c>
      <c r="AF42" s="29">
        <v>577138</v>
      </c>
      <c r="AG42" s="25">
        <v>6.3843333333333332</v>
      </c>
      <c r="AH42" s="29">
        <v>2703.0855442191582</v>
      </c>
      <c r="AI42" s="27" t="s">
        <v>786</v>
      </c>
      <c r="AJ42" s="27">
        <v>125.42065866666603</v>
      </c>
      <c r="AK42" s="27">
        <v>95.1470250723238</v>
      </c>
      <c r="AL42" s="27">
        <v>220.57</v>
      </c>
      <c r="AM42" s="27">
        <v>189.17</v>
      </c>
      <c r="AN42" s="27">
        <v>50.25</v>
      </c>
      <c r="AO42" s="30">
        <v>3.07</v>
      </c>
      <c r="AP42" s="27">
        <v>143.25</v>
      </c>
      <c r="AQ42" s="27">
        <v>160</v>
      </c>
      <c r="AR42" s="27">
        <v>116.33</v>
      </c>
      <c r="AS42" s="27">
        <v>11.34</v>
      </c>
      <c r="AT42" s="27">
        <v>15.83</v>
      </c>
      <c r="AU42" s="27">
        <v>6.31</v>
      </c>
      <c r="AV42" s="27">
        <v>10.99</v>
      </c>
      <c r="AW42" s="27">
        <v>5.49</v>
      </c>
      <c r="AX42" s="27">
        <v>39</v>
      </c>
      <c r="AY42" s="27">
        <v>65.599999999999994</v>
      </c>
      <c r="AZ42" s="27">
        <v>3.99</v>
      </c>
      <c r="BA42" s="27">
        <v>1.74</v>
      </c>
      <c r="BB42" s="27">
        <v>14.49</v>
      </c>
      <c r="BC42" s="27">
        <v>49.09</v>
      </c>
      <c r="BD42" s="27">
        <v>36.79</v>
      </c>
      <c r="BE42" s="27">
        <v>54.1</v>
      </c>
      <c r="BF42" s="27">
        <v>146</v>
      </c>
      <c r="BG42" s="27">
        <v>38.948333333333331</v>
      </c>
      <c r="BH42" s="27">
        <v>14.06</v>
      </c>
      <c r="BI42" s="27">
        <v>21.2</v>
      </c>
      <c r="BJ42" s="27">
        <v>3.76</v>
      </c>
      <c r="BK42" s="27">
        <v>74.790000000000006</v>
      </c>
      <c r="BL42" s="27">
        <v>10.52336043</v>
      </c>
      <c r="BM42" s="27">
        <v>11.782359550000001</v>
      </c>
    </row>
    <row r="43" spans="1:65" x14ac:dyDescent="0.25">
      <c r="A43" s="13">
        <v>1041540600</v>
      </c>
      <c r="B43" t="s">
        <v>254</v>
      </c>
      <c r="C43" t="s">
        <v>770</v>
      </c>
      <c r="D43" t="s">
        <v>771</v>
      </c>
      <c r="E43" s="27">
        <v>15.92</v>
      </c>
      <c r="F43" s="27">
        <v>6.6</v>
      </c>
      <c r="G43" s="27">
        <v>4.8600000000000003</v>
      </c>
      <c r="H43" s="27">
        <v>1.52</v>
      </c>
      <c r="I43" s="27">
        <v>1.24</v>
      </c>
      <c r="J43" s="27">
        <v>4.67</v>
      </c>
      <c r="K43" s="27">
        <v>4.01</v>
      </c>
      <c r="L43" s="27">
        <v>1.43</v>
      </c>
      <c r="M43" s="27">
        <v>4.72</v>
      </c>
      <c r="N43" s="27">
        <v>4.34</v>
      </c>
      <c r="O43" s="27">
        <v>0.75</v>
      </c>
      <c r="P43" s="27">
        <v>1.9</v>
      </c>
      <c r="Q43" s="27">
        <v>3.96</v>
      </c>
      <c r="R43" s="27">
        <v>4.79</v>
      </c>
      <c r="S43" s="27">
        <v>5.66</v>
      </c>
      <c r="T43" s="27">
        <v>5.45</v>
      </c>
      <c r="U43" s="27">
        <v>4.96</v>
      </c>
      <c r="V43" s="27">
        <v>1.73</v>
      </c>
      <c r="W43" s="27">
        <v>2.8</v>
      </c>
      <c r="X43" s="27">
        <v>2.04</v>
      </c>
      <c r="Y43" s="27">
        <v>20.239999999999998</v>
      </c>
      <c r="Z43" s="27">
        <v>9</v>
      </c>
      <c r="AA43" s="27">
        <v>3.53</v>
      </c>
      <c r="AB43" s="27">
        <v>2.17</v>
      </c>
      <c r="AC43" s="27">
        <v>3.72</v>
      </c>
      <c r="AD43" s="27">
        <v>2.83</v>
      </c>
      <c r="AE43" s="29">
        <v>1678.5</v>
      </c>
      <c r="AF43" s="29">
        <v>589772</v>
      </c>
      <c r="AG43" s="25">
        <v>6.4379999999999988</v>
      </c>
      <c r="AH43" s="29">
        <v>2777.8089316732658</v>
      </c>
      <c r="AI43" s="27" t="s">
        <v>786</v>
      </c>
      <c r="AJ43" s="27">
        <v>107.55210933333332</v>
      </c>
      <c r="AK43" s="27">
        <v>98.224807604025301</v>
      </c>
      <c r="AL43" s="27">
        <v>205.76999999999998</v>
      </c>
      <c r="AM43" s="27">
        <v>189.17</v>
      </c>
      <c r="AN43" s="27">
        <v>66.67</v>
      </c>
      <c r="AO43" s="30">
        <v>3.125</v>
      </c>
      <c r="AP43" s="27">
        <v>131.5</v>
      </c>
      <c r="AQ43" s="27">
        <v>201</v>
      </c>
      <c r="AR43" s="27">
        <v>152</v>
      </c>
      <c r="AS43" s="27">
        <v>11.26</v>
      </c>
      <c r="AT43" s="27">
        <v>17.38</v>
      </c>
      <c r="AU43" s="27">
        <v>5.59</v>
      </c>
      <c r="AV43" s="27">
        <v>11.99</v>
      </c>
      <c r="AW43" s="27">
        <v>5.47</v>
      </c>
      <c r="AX43" s="27">
        <v>29.5</v>
      </c>
      <c r="AY43" s="27">
        <v>48.4</v>
      </c>
      <c r="AZ43" s="27">
        <v>4.0599999999999996</v>
      </c>
      <c r="BA43" s="27">
        <v>1.55</v>
      </c>
      <c r="BB43" s="27">
        <v>14.4</v>
      </c>
      <c r="BC43" s="27">
        <v>27.49</v>
      </c>
      <c r="BD43" s="27">
        <v>22.99</v>
      </c>
      <c r="BE43" s="27">
        <v>30.93</v>
      </c>
      <c r="BF43" s="27">
        <v>117.8</v>
      </c>
      <c r="BG43" s="27">
        <v>4.166666666666667</v>
      </c>
      <c r="BH43" s="27">
        <v>13.84</v>
      </c>
      <c r="BI43" s="27">
        <v>27.2</v>
      </c>
      <c r="BJ43" s="27">
        <v>3.94</v>
      </c>
      <c r="BK43" s="27">
        <v>76.599999999999994</v>
      </c>
      <c r="BL43" s="27">
        <v>10.52336043</v>
      </c>
      <c r="BM43" s="27">
        <v>11.782359550000001</v>
      </c>
    </row>
    <row r="44" spans="1:65" x14ac:dyDescent="0.25">
      <c r="A44" s="13">
        <v>1147894750</v>
      </c>
      <c r="B44" t="s">
        <v>259</v>
      </c>
      <c r="C44" t="s">
        <v>260</v>
      </c>
      <c r="D44" t="s">
        <v>261</v>
      </c>
      <c r="E44" s="27">
        <v>15.92</v>
      </c>
      <c r="F44" s="27">
        <v>6.57</v>
      </c>
      <c r="G44" s="27">
        <v>5.48</v>
      </c>
      <c r="H44" s="27">
        <v>1.49</v>
      </c>
      <c r="I44" s="27">
        <v>1.28</v>
      </c>
      <c r="J44" s="27">
        <v>4.67</v>
      </c>
      <c r="K44" s="27">
        <v>4.47</v>
      </c>
      <c r="L44" s="27">
        <v>1.6</v>
      </c>
      <c r="M44" s="27">
        <v>4.97</v>
      </c>
      <c r="N44" s="27">
        <v>4.66</v>
      </c>
      <c r="O44" s="27">
        <v>0.77</v>
      </c>
      <c r="P44" s="27">
        <v>2.0699999999999998</v>
      </c>
      <c r="Q44" s="27">
        <v>4.1100000000000003</v>
      </c>
      <c r="R44" s="27">
        <v>4.88</v>
      </c>
      <c r="S44" s="27">
        <v>6.06</v>
      </c>
      <c r="T44" s="27">
        <v>5.6</v>
      </c>
      <c r="U44" s="27">
        <v>6.33</v>
      </c>
      <c r="V44" s="27">
        <v>1.84</v>
      </c>
      <c r="W44" s="27">
        <v>2.93</v>
      </c>
      <c r="X44" s="27">
        <v>2.1</v>
      </c>
      <c r="Y44" s="27">
        <v>20.74</v>
      </c>
      <c r="Z44" s="27">
        <v>9.82</v>
      </c>
      <c r="AA44" s="27">
        <v>3.58</v>
      </c>
      <c r="AB44" s="27">
        <v>2.2000000000000002</v>
      </c>
      <c r="AC44" s="27">
        <v>4.16</v>
      </c>
      <c r="AD44" s="27">
        <v>3.13</v>
      </c>
      <c r="AE44" s="29">
        <v>3359.25</v>
      </c>
      <c r="AF44" s="29">
        <v>1064500</v>
      </c>
      <c r="AG44" s="25">
        <v>6.2930000000000001</v>
      </c>
      <c r="AH44" s="29">
        <v>4938.0816259817384</v>
      </c>
      <c r="AI44" s="27" t="s">
        <v>786</v>
      </c>
      <c r="AJ44" s="27">
        <v>131.43209718333307</v>
      </c>
      <c r="AK44" s="27">
        <v>90.441599999999781</v>
      </c>
      <c r="AL44" s="27">
        <v>221.87</v>
      </c>
      <c r="AM44" s="27">
        <v>195.29</v>
      </c>
      <c r="AN44" s="27">
        <v>79</v>
      </c>
      <c r="AO44" s="30">
        <v>3.0659375</v>
      </c>
      <c r="AP44" s="27">
        <v>287</v>
      </c>
      <c r="AQ44" s="27">
        <v>187</v>
      </c>
      <c r="AR44" s="27">
        <v>157</v>
      </c>
      <c r="AS44" s="27">
        <v>11.41</v>
      </c>
      <c r="AT44" s="27">
        <v>17.920000000000002</v>
      </c>
      <c r="AU44" s="27">
        <v>6.41</v>
      </c>
      <c r="AV44" s="27">
        <v>13.19</v>
      </c>
      <c r="AW44" s="27">
        <v>5.62</v>
      </c>
      <c r="AX44" s="27">
        <v>37.67</v>
      </c>
      <c r="AY44" s="27">
        <v>86.67</v>
      </c>
      <c r="AZ44" s="27">
        <v>4.07</v>
      </c>
      <c r="BA44" s="27">
        <v>1.87</v>
      </c>
      <c r="BB44" s="27">
        <v>17</v>
      </c>
      <c r="BC44" s="27">
        <v>33.5</v>
      </c>
      <c r="BD44" s="27">
        <v>29.33</v>
      </c>
      <c r="BE44" s="27">
        <v>41.84</v>
      </c>
      <c r="BF44" s="27">
        <v>73.150000000000006</v>
      </c>
      <c r="BG44" s="27">
        <v>8.3291666666666675</v>
      </c>
      <c r="BH44" s="27">
        <v>16.62</v>
      </c>
      <c r="BI44" s="27">
        <v>27.33</v>
      </c>
      <c r="BJ44" s="27">
        <v>3.99</v>
      </c>
      <c r="BK44" s="27">
        <v>102</v>
      </c>
      <c r="BL44" s="27">
        <v>11.45</v>
      </c>
      <c r="BM44" s="27">
        <v>12.07</v>
      </c>
    </row>
    <row r="45" spans="1:65" x14ac:dyDescent="0.25">
      <c r="A45" s="13">
        <v>1215980190</v>
      </c>
      <c r="B45" t="s">
        <v>262</v>
      </c>
      <c r="C45" t="s">
        <v>263</v>
      </c>
      <c r="D45" t="s">
        <v>264</v>
      </c>
      <c r="E45" s="27">
        <v>15.9</v>
      </c>
      <c r="F45" s="27">
        <v>6.71</v>
      </c>
      <c r="G45" s="27">
        <v>5.24</v>
      </c>
      <c r="H45" s="27">
        <v>1.54</v>
      </c>
      <c r="I45" s="27">
        <v>1.2</v>
      </c>
      <c r="J45" s="27">
        <v>4.6900000000000004</v>
      </c>
      <c r="K45" s="27">
        <v>4.8899999999999997</v>
      </c>
      <c r="L45" s="27">
        <v>1.49</v>
      </c>
      <c r="M45" s="27">
        <v>4.7300000000000004</v>
      </c>
      <c r="N45" s="27">
        <v>4.87</v>
      </c>
      <c r="O45" s="27">
        <v>0.74</v>
      </c>
      <c r="P45" s="27">
        <v>1.95</v>
      </c>
      <c r="Q45" s="27">
        <v>4.34</v>
      </c>
      <c r="R45" s="27">
        <v>4.84</v>
      </c>
      <c r="S45" s="27">
        <v>5.74</v>
      </c>
      <c r="T45" s="27">
        <v>5.49</v>
      </c>
      <c r="U45" s="27">
        <v>4.91</v>
      </c>
      <c r="V45" s="27">
        <v>1.9</v>
      </c>
      <c r="W45" s="27">
        <v>3.16</v>
      </c>
      <c r="X45" s="27">
        <v>2.23</v>
      </c>
      <c r="Y45" s="27">
        <v>20.14</v>
      </c>
      <c r="Z45" s="27">
        <v>8.99</v>
      </c>
      <c r="AA45" s="27">
        <v>3.97</v>
      </c>
      <c r="AB45" s="27">
        <v>2.2799999999999998</v>
      </c>
      <c r="AC45" s="27">
        <v>4.0599999999999996</v>
      </c>
      <c r="AD45" s="27">
        <v>2.95</v>
      </c>
      <c r="AE45" s="29">
        <v>1824</v>
      </c>
      <c r="AF45" s="29">
        <v>450025</v>
      </c>
      <c r="AG45" s="25">
        <v>6.3330000000000002</v>
      </c>
      <c r="AH45" s="29">
        <v>2096.4150045008168</v>
      </c>
      <c r="AI45" s="27">
        <v>224.90185866666656</v>
      </c>
      <c r="AJ45" s="27" t="s">
        <v>786</v>
      </c>
      <c r="AK45" s="27" t="s">
        <v>786</v>
      </c>
      <c r="AL45" s="27">
        <v>224.90185866666656</v>
      </c>
      <c r="AM45" s="27">
        <v>198.65</v>
      </c>
      <c r="AN45" s="27">
        <v>72</v>
      </c>
      <c r="AO45" s="30">
        <v>3.1120000000000001</v>
      </c>
      <c r="AP45" s="27">
        <v>100.6</v>
      </c>
      <c r="AQ45" s="27">
        <v>200.02</v>
      </c>
      <c r="AR45" s="27">
        <v>132.25</v>
      </c>
      <c r="AS45" s="27">
        <v>11.01</v>
      </c>
      <c r="AT45" s="27">
        <v>19.62</v>
      </c>
      <c r="AU45" s="27">
        <v>5.49</v>
      </c>
      <c r="AV45" s="27">
        <v>12.59</v>
      </c>
      <c r="AW45" s="27">
        <v>5.26</v>
      </c>
      <c r="AX45" s="27">
        <v>29</v>
      </c>
      <c r="AY45" s="27">
        <v>59.17</v>
      </c>
      <c r="AZ45" s="27">
        <v>4.01</v>
      </c>
      <c r="BA45" s="27">
        <v>1.76</v>
      </c>
      <c r="BB45" s="27">
        <v>19.3</v>
      </c>
      <c r="BC45" s="27">
        <v>35.32</v>
      </c>
      <c r="BD45" s="27">
        <v>24.26</v>
      </c>
      <c r="BE45" s="27">
        <v>29.76</v>
      </c>
      <c r="BF45" s="27">
        <v>119</v>
      </c>
      <c r="BG45" s="27">
        <v>3.75</v>
      </c>
      <c r="BH45" s="27">
        <v>14.14</v>
      </c>
      <c r="BI45" s="27">
        <v>23</v>
      </c>
      <c r="BJ45" s="27">
        <v>3.83</v>
      </c>
      <c r="BK45" s="27">
        <v>75</v>
      </c>
      <c r="BL45" s="27">
        <v>10.97</v>
      </c>
      <c r="BM45" s="27">
        <v>11.02</v>
      </c>
    </row>
    <row r="46" spans="1:65" x14ac:dyDescent="0.25">
      <c r="A46" s="13">
        <v>1219660210</v>
      </c>
      <c r="B46" t="s">
        <v>262</v>
      </c>
      <c r="C46" t="s">
        <v>265</v>
      </c>
      <c r="D46" t="s">
        <v>266</v>
      </c>
      <c r="E46" s="27">
        <v>15.95</v>
      </c>
      <c r="F46" s="27">
        <v>6.62</v>
      </c>
      <c r="G46" s="27">
        <v>5.0599999999999996</v>
      </c>
      <c r="H46" s="27">
        <v>1.55</v>
      </c>
      <c r="I46" s="27">
        <v>1.21</v>
      </c>
      <c r="J46" s="27">
        <v>4.6100000000000003</v>
      </c>
      <c r="K46" s="27">
        <v>4.91</v>
      </c>
      <c r="L46" s="27">
        <v>1.5</v>
      </c>
      <c r="M46" s="27">
        <v>4.79</v>
      </c>
      <c r="N46" s="27">
        <v>5.38</v>
      </c>
      <c r="O46" s="27">
        <v>0.74</v>
      </c>
      <c r="P46" s="27">
        <v>1.9</v>
      </c>
      <c r="Q46" s="27">
        <v>4.3499999999999996</v>
      </c>
      <c r="R46" s="27">
        <v>4.74</v>
      </c>
      <c r="S46" s="27">
        <v>5.72</v>
      </c>
      <c r="T46" s="27">
        <v>5.57</v>
      </c>
      <c r="U46" s="27">
        <v>4.63</v>
      </c>
      <c r="V46" s="27">
        <v>1.9</v>
      </c>
      <c r="W46" s="27">
        <v>3.06</v>
      </c>
      <c r="X46" s="27">
        <v>2.11</v>
      </c>
      <c r="Y46" s="27">
        <v>20.27</v>
      </c>
      <c r="Z46" s="27">
        <v>9.02</v>
      </c>
      <c r="AA46" s="27">
        <v>3.87</v>
      </c>
      <c r="AB46" s="27">
        <v>2.2799999999999998</v>
      </c>
      <c r="AC46" s="27">
        <v>4.12</v>
      </c>
      <c r="AD46" s="27">
        <v>2.98</v>
      </c>
      <c r="AE46" s="29">
        <v>1660.33</v>
      </c>
      <c r="AF46" s="29">
        <v>488860</v>
      </c>
      <c r="AG46" s="25">
        <v>6.2850000000000001</v>
      </c>
      <c r="AH46" s="29">
        <v>2265.8490203643819</v>
      </c>
      <c r="AI46" s="27">
        <v>214.66730499999991</v>
      </c>
      <c r="AJ46" s="27" t="s">
        <v>786</v>
      </c>
      <c r="AK46" s="27" t="s">
        <v>786</v>
      </c>
      <c r="AL46" s="27">
        <v>214.66730499999991</v>
      </c>
      <c r="AM46" s="27">
        <v>198.65</v>
      </c>
      <c r="AN46" s="27">
        <v>74.180000000000007</v>
      </c>
      <c r="AO46" s="30">
        <v>3.1074999999999999</v>
      </c>
      <c r="AP46" s="27">
        <v>102.83</v>
      </c>
      <c r="AQ46" s="27">
        <v>117</v>
      </c>
      <c r="AR46" s="27">
        <v>119.67</v>
      </c>
      <c r="AS46" s="27">
        <v>11.03</v>
      </c>
      <c r="AT46" s="27">
        <v>19.13</v>
      </c>
      <c r="AU46" s="27">
        <v>5.45</v>
      </c>
      <c r="AV46" s="27">
        <v>12.49</v>
      </c>
      <c r="AW46" s="27">
        <v>5.26</v>
      </c>
      <c r="AX46" s="27">
        <v>23</v>
      </c>
      <c r="AY46" s="27">
        <v>57</v>
      </c>
      <c r="AZ46" s="27">
        <v>4.04</v>
      </c>
      <c r="BA46" s="27">
        <v>1.75</v>
      </c>
      <c r="BB46" s="27">
        <v>20.7</v>
      </c>
      <c r="BC46" s="27">
        <v>37.659999999999997</v>
      </c>
      <c r="BD46" s="27">
        <v>27.24</v>
      </c>
      <c r="BE46" s="27">
        <v>41.04</v>
      </c>
      <c r="BF46" s="27">
        <v>106.32</v>
      </c>
      <c r="BG46" s="27">
        <v>3.75</v>
      </c>
      <c r="BH46" s="27">
        <v>13.09</v>
      </c>
      <c r="BI46" s="27">
        <v>16.8</v>
      </c>
      <c r="BJ46" s="27">
        <v>4.2</v>
      </c>
      <c r="BK46" s="27">
        <v>76.8</v>
      </c>
      <c r="BL46" s="27">
        <v>10.86</v>
      </c>
      <c r="BM46" s="27">
        <v>11.72</v>
      </c>
    </row>
    <row r="47" spans="1:65" x14ac:dyDescent="0.25">
      <c r="A47" s="13">
        <v>1222744240</v>
      </c>
      <c r="B47" t="s">
        <v>262</v>
      </c>
      <c r="C47" t="s">
        <v>804</v>
      </c>
      <c r="D47" s="14" t="s">
        <v>267</v>
      </c>
      <c r="E47" s="27">
        <v>15.9</v>
      </c>
      <c r="F47" s="27">
        <v>6.93</v>
      </c>
      <c r="G47" s="27">
        <v>5.91</v>
      </c>
      <c r="H47" s="27">
        <v>1.54</v>
      </c>
      <c r="I47" s="27">
        <v>1.31</v>
      </c>
      <c r="J47" s="27">
        <v>4.75</v>
      </c>
      <c r="K47" s="27">
        <v>4.75</v>
      </c>
      <c r="L47" s="27">
        <v>1.73</v>
      </c>
      <c r="M47" s="27">
        <v>5.12</v>
      </c>
      <c r="N47" s="27">
        <v>4.97</v>
      </c>
      <c r="O47" s="27">
        <v>0.74</v>
      </c>
      <c r="P47" s="27">
        <v>1.96</v>
      </c>
      <c r="Q47" s="27">
        <v>4.83</v>
      </c>
      <c r="R47" s="27">
        <v>4.83</v>
      </c>
      <c r="S47" s="27">
        <v>5.91</v>
      </c>
      <c r="T47" s="27">
        <v>5.69</v>
      </c>
      <c r="U47" s="27">
        <v>5.5</v>
      </c>
      <c r="V47" s="27">
        <v>2.04</v>
      </c>
      <c r="W47" s="27">
        <v>3.21</v>
      </c>
      <c r="X47" s="27">
        <v>2.69</v>
      </c>
      <c r="Y47" s="27">
        <v>20.66</v>
      </c>
      <c r="Z47" s="27">
        <v>8.94</v>
      </c>
      <c r="AA47" s="27">
        <v>4.0599999999999996</v>
      </c>
      <c r="AB47" s="27">
        <v>2.36</v>
      </c>
      <c r="AC47" s="27">
        <v>4.21</v>
      </c>
      <c r="AD47" s="27">
        <v>3.39</v>
      </c>
      <c r="AE47" s="29">
        <v>3005.83</v>
      </c>
      <c r="AF47" s="29">
        <v>921648</v>
      </c>
      <c r="AG47" s="25">
        <v>6.4790000000000001</v>
      </c>
      <c r="AH47" s="29">
        <v>4359.5396692842232</v>
      </c>
      <c r="AI47" s="27">
        <v>229.89805999999999</v>
      </c>
      <c r="AJ47" s="27" t="s">
        <v>786</v>
      </c>
      <c r="AK47" s="27" t="s">
        <v>786</v>
      </c>
      <c r="AL47" s="27">
        <v>229.89805999999999</v>
      </c>
      <c r="AM47" s="27">
        <v>198.95</v>
      </c>
      <c r="AN47" s="27">
        <v>63.28</v>
      </c>
      <c r="AO47" s="30">
        <v>3.1150000000000002</v>
      </c>
      <c r="AP47" s="27">
        <v>101.33</v>
      </c>
      <c r="AQ47" s="27">
        <v>100</v>
      </c>
      <c r="AR47" s="27">
        <v>90.59</v>
      </c>
      <c r="AS47" s="27">
        <v>11.13</v>
      </c>
      <c r="AT47" s="27">
        <v>16.91</v>
      </c>
      <c r="AU47" s="27">
        <v>6.73</v>
      </c>
      <c r="AV47" s="27">
        <v>12.99</v>
      </c>
      <c r="AW47" s="27">
        <v>5.16</v>
      </c>
      <c r="AX47" s="27">
        <v>27.43</v>
      </c>
      <c r="AY47" s="27">
        <v>72.33</v>
      </c>
      <c r="AZ47" s="27">
        <v>4</v>
      </c>
      <c r="BA47" s="27">
        <v>1.79</v>
      </c>
      <c r="BB47" s="27">
        <v>20.52</v>
      </c>
      <c r="BC47" s="27">
        <v>36.47</v>
      </c>
      <c r="BD47" s="27">
        <v>26.32</v>
      </c>
      <c r="BE47" s="27">
        <v>30.84</v>
      </c>
      <c r="BF47" s="27">
        <v>88.79</v>
      </c>
      <c r="BG47" s="27">
        <v>10.063333333333334</v>
      </c>
      <c r="BH47" s="27">
        <v>15.94</v>
      </c>
      <c r="BI47" s="27">
        <v>25.4</v>
      </c>
      <c r="BJ47" s="27">
        <v>3.99</v>
      </c>
      <c r="BK47" s="27">
        <v>75.19</v>
      </c>
      <c r="BL47" s="27">
        <v>11.35</v>
      </c>
      <c r="BM47" s="27">
        <v>11.28</v>
      </c>
    </row>
    <row r="48" spans="1:65" x14ac:dyDescent="0.25">
      <c r="A48" s="13">
        <v>1227260440</v>
      </c>
      <c r="B48" t="s">
        <v>262</v>
      </c>
      <c r="C48" t="s">
        <v>268</v>
      </c>
      <c r="D48" t="s">
        <v>269</v>
      </c>
      <c r="E48" s="27">
        <v>15.93</v>
      </c>
      <c r="F48" s="27">
        <v>6.74</v>
      </c>
      <c r="G48" s="27">
        <v>5.36</v>
      </c>
      <c r="H48" s="27">
        <v>1.47</v>
      </c>
      <c r="I48" s="27">
        <v>1.22</v>
      </c>
      <c r="J48" s="27">
        <v>4.74</v>
      </c>
      <c r="K48" s="27">
        <v>4.7</v>
      </c>
      <c r="L48" s="27">
        <v>1.5</v>
      </c>
      <c r="M48" s="27">
        <v>4.84</v>
      </c>
      <c r="N48" s="27">
        <v>4.99</v>
      </c>
      <c r="O48" s="27">
        <v>0.75</v>
      </c>
      <c r="P48" s="27">
        <v>1.95</v>
      </c>
      <c r="Q48" s="27">
        <v>4.3600000000000003</v>
      </c>
      <c r="R48" s="27">
        <v>4.93</v>
      </c>
      <c r="S48" s="27">
        <v>5.74</v>
      </c>
      <c r="T48" s="27">
        <v>5.59</v>
      </c>
      <c r="U48" s="27">
        <v>5.16</v>
      </c>
      <c r="V48" s="27">
        <v>1.95</v>
      </c>
      <c r="W48" s="27">
        <v>3.1</v>
      </c>
      <c r="X48" s="27">
        <v>2.21</v>
      </c>
      <c r="Y48" s="27">
        <v>20.13</v>
      </c>
      <c r="Z48" s="27">
        <v>9.15</v>
      </c>
      <c r="AA48" s="27">
        <v>4.0199999999999996</v>
      </c>
      <c r="AB48" s="27">
        <v>2.31</v>
      </c>
      <c r="AC48" s="27">
        <v>4.17</v>
      </c>
      <c r="AD48" s="27">
        <v>3.02</v>
      </c>
      <c r="AE48" s="29">
        <v>1621</v>
      </c>
      <c r="AF48" s="29">
        <v>360491</v>
      </c>
      <c r="AG48" s="25">
        <v>6.3369999999999997</v>
      </c>
      <c r="AH48" s="29">
        <v>1680.0321968099338</v>
      </c>
      <c r="AI48" s="27">
        <v>172.69405416666666</v>
      </c>
      <c r="AJ48" s="27" t="s">
        <v>786</v>
      </c>
      <c r="AK48" s="27" t="s">
        <v>786</v>
      </c>
      <c r="AL48" s="27">
        <v>172.69405416666666</v>
      </c>
      <c r="AM48" s="27">
        <v>199.4</v>
      </c>
      <c r="AN48" s="27">
        <v>32.200000000000003</v>
      </c>
      <c r="AO48" s="30">
        <v>3.1034999999999999</v>
      </c>
      <c r="AP48" s="27">
        <v>90.8</v>
      </c>
      <c r="AQ48" s="27">
        <v>94.8</v>
      </c>
      <c r="AR48" s="27">
        <v>107.6</v>
      </c>
      <c r="AS48" s="27">
        <v>11.01</v>
      </c>
      <c r="AT48" s="27">
        <v>20.32</v>
      </c>
      <c r="AU48" s="27">
        <v>6.17</v>
      </c>
      <c r="AV48" s="27">
        <v>10.19</v>
      </c>
      <c r="AW48" s="27">
        <v>5.04</v>
      </c>
      <c r="AX48" s="27">
        <v>22.6</v>
      </c>
      <c r="AY48" s="27">
        <v>76</v>
      </c>
      <c r="AZ48" s="27">
        <v>4.04</v>
      </c>
      <c r="BA48" s="27">
        <v>1.72</v>
      </c>
      <c r="BB48" s="27">
        <v>14.95</v>
      </c>
      <c r="BC48" s="27">
        <v>34.200000000000003</v>
      </c>
      <c r="BD48" s="27">
        <v>22.39</v>
      </c>
      <c r="BE48" s="27">
        <v>37</v>
      </c>
      <c r="BF48" s="27">
        <v>81.599999999999994</v>
      </c>
      <c r="BG48" s="27">
        <v>3.75</v>
      </c>
      <c r="BH48" s="27">
        <v>12.2</v>
      </c>
      <c r="BI48" s="27">
        <v>21.8</v>
      </c>
      <c r="BJ48" s="27">
        <v>2.92</v>
      </c>
      <c r="BK48" s="27">
        <v>66</v>
      </c>
      <c r="BL48" s="27">
        <v>11.19</v>
      </c>
      <c r="BM48" s="27">
        <v>11.66</v>
      </c>
    </row>
    <row r="49" spans="1:65" x14ac:dyDescent="0.25">
      <c r="A49" s="13">
        <v>1233124500</v>
      </c>
      <c r="B49" t="s">
        <v>262</v>
      </c>
      <c r="C49" t="s">
        <v>270</v>
      </c>
      <c r="D49" t="s">
        <v>271</v>
      </c>
      <c r="E49" s="27">
        <v>15.92</v>
      </c>
      <c r="F49" s="27">
        <v>7.1</v>
      </c>
      <c r="G49" s="27">
        <v>6.04</v>
      </c>
      <c r="H49" s="27">
        <v>1.54</v>
      </c>
      <c r="I49" s="27">
        <v>1.33</v>
      </c>
      <c r="J49" s="27">
        <v>4.82</v>
      </c>
      <c r="K49" s="27">
        <v>4.68</v>
      </c>
      <c r="L49" s="27">
        <v>1.76</v>
      </c>
      <c r="M49" s="27">
        <v>5.19</v>
      </c>
      <c r="N49" s="27">
        <v>4.87</v>
      </c>
      <c r="O49" s="27">
        <v>0.74</v>
      </c>
      <c r="P49" s="27">
        <v>1.98</v>
      </c>
      <c r="Q49" s="27">
        <v>4.84</v>
      </c>
      <c r="R49" s="27">
        <v>4.9400000000000004</v>
      </c>
      <c r="S49" s="27">
        <v>5.94</v>
      </c>
      <c r="T49" s="27">
        <v>5.72</v>
      </c>
      <c r="U49" s="27">
        <v>5.88</v>
      </c>
      <c r="V49" s="27">
        <v>2.11</v>
      </c>
      <c r="W49" s="27">
        <v>3.17</v>
      </c>
      <c r="X49" s="27">
        <v>2.71</v>
      </c>
      <c r="Y49" s="27">
        <v>20.7</v>
      </c>
      <c r="Z49" s="27">
        <v>8.94</v>
      </c>
      <c r="AA49" s="27">
        <v>4.1100000000000003</v>
      </c>
      <c r="AB49" s="27">
        <v>2.39</v>
      </c>
      <c r="AC49" s="27">
        <v>4.2</v>
      </c>
      <c r="AD49" s="27">
        <v>3.41</v>
      </c>
      <c r="AE49" s="29">
        <v>3562.44</v>
      </c>
      <c r="AF49" s="29">
        <v>708893</v>
      </c>
      <c r="AG49" s="25">
        <v>6.4409999999999998</v>
      </c>
      <c r="AH49" s="29">
        <v>3339.9115521489889</v>
      </c>
      <c r="AI49" s="27">
        <v>229.89805999999999</v>
      </c>
      <c r="AJ49" s="27" t="s">
        <v>786</v>
      </c>
      <c r="AK49" s="27" t="s">
        <v>786</v>
      </c>
      <c r="AL49" s="27">
        <v>229.89805999999999</v>
      </c>
      <c r="AM49" s="27">
        <v>198.95</v>
      </c>
      <c r="AN49" s="27">
        <v>57.99</v>
      </c>
      <c r="AO49" s="30">
        <v>3.1749999999999998</v>
      </c>
      <c r="AP49" s="27">
        <v>85.14</v>
      </c>
      <c r="AQ49" s="27">
        <v>98</v>
      </c>
      <c r="AR49" s="27">
        <v>89.5</v>
      </c>
      <c r="AS49" s="27">
        <v>11.14</v>
      </c>
      <c r="AT49" s="27">
        <v>17.75</v>
      </c>
      <c r="AU49" s="27">
        <v>6.76</v>
      </c>
      <c r="AV49" s="27">
        <v>15</v>
      </c>
      <c r="AW49" s="27">
        <v>5.19</v>
      </c>
      <c r="AX49" s="27">
        <v>21.83</v>
      </c>
      <c r="AY49" s="27">
        <v>89.14</v>
      </c>
      <c r="AZ49" s="27">
        <v>4</v>
      </c>
      <c r="BA49" s="27">
        <v>1.8</v>
      </c>
      <c r="BB49" s="27">
        <v>21.92</v>
      </c>
      <c r="BC49" s="27">
        <v>35.19</v>
      </c>
      <c r="BD49" s="27">
        <v>26.13</v>
      </c>
      <c r="BE49" s="27">
        <v>31.49</v>
      </c>
      <c r="BF49" s="27">
        <v>88.79</v>
      </c>
      <c r="BG49" s="27">
        <v>13.332500000000001</v>
      </c>
      <c r="BH49" s="27">
        <v>17.11</v>
      </c>
      <c r="BI49" s="27">
        <v>27.4</v>
      </c>
      <c r="BJ49" s="27">
        <v>3.99</v>
      </c>
      <c r="BK49" s="27">
        <v>64.319999999999993</v>
      </c>
      <c r="BL49" s="27">
        <v>11.48</v>
      </c>
      <c r="BM49" s="27">
        <v>11.45</v>
      </c>
    </row>
    <row r="50" spans="1:65" x14ac:dyDescent="0.25">
      <c r="A50" s="13">
        <v>1236740600</v>
      </c>
      <c r="B50" t="s">
        <v>262</v>
      </c>
      <c r="C50" t="s">
        <v>274</v>
      </c>
      <c r="D50" t="s">
        <v>275</v>
      </c>
      <c r="E50" s="27">
        <v>15.94</v>
      </c>
      <c r="F50" s="27">
        <v>6.87</v>
      </c>
      <c r="G50" s="27">
        <v>5.32</v>
      </c>
      <c r="H50" s="27">
        <v>1.54</v>
      </c>
      <c r="I50" s="27">
        <v>1.22</v>
      </c>
      <c r="J50" s="27">
        <v>4.63</v>
      </c>
      <c r="K50" s="27">
        <v>4.87</v>
      </c>
      <c r="L50" s="27">
        <v>1.54</v>
      </c>
      <c r="M50" s="27">
        <v>4.83</v>
      </c>
      <c r="N50" s="27">
        <v>5</v>
      </c>
      <c r="O50" s="27">
        <v>0.74</v>
      </c>
      <c r="P50" s="27">
        <v>1.93</v>
      </c>
      <c r="Q50" s="27">
        <v>4.4400000000000004</v>
      </c>
      <c r="R50" s="27">
        <v>4.87</v>
      </c>
      <c r="S50" s="27">
        <v>5.8</v>
      </c>
      <c r="T50" s="27">
        <v>5.48</v>
      </c>
      <c r="U50" s="27">
        <v>5.28</v>
      </c>
      <c r="V50" s="27">
        <v>1.85</v>
      </c>
      <c r="W50" s="27">
        <v>3.15</v>
      </c>
      <c r="X50" s="27">
        <v>2.38</v>
      </c>
      <c r="Y50" s="27">
        <v>20.37</v>
      </c>
      <c r="Z50" s="27">
        <v>8.9700000000000006</v>
      </c>
      <c r="AA50" s="27">
        <v>3.91</v>
      </c>
      <c r="AB50" s="27">
        <v>2.25</v>
      </c>
      <c r="AC50" s="27">
        <v>4.13</v>
      </c>
      <c r="AD50" s="27">
        <v>3.02</v>
      </c>
      <c r="AE50" s="29">
        <v>1467.5</v>
      </c>
      <c r="AF50" s="29">
        <v>399995</v>
      </c>
      <c r="AG50" s="25">
        <v>6.3210000000000006</v>
      </c>
      <c r="AH50" s="29">
        <v>1861.0037091969598</v>
      </c>
      <c r="AI50" s="27">
        <v>204.81415999999976</v>
      </c>
      <c r="AJ50" s="27" t="s">
        <v>786</v>
      </c>
      <c r="AK50" s="27" t="s">
        <v>786</v>
      </c>
      <c r="AL50" s="27">
        <v>204.81415999999976</v>
      </c>
      <c r="AM50" s="27">
        <v>198.65</v>
      </c>
      <c r="AN50" s="27">
        <v>57.48</v>
      </c>
      <c r="AO50" s="30">
        <v>3.1267499999999999</v>
      </c>
      <c r="AP50" s="27">
        <v>97.73</v>
      </c>
      <c r="AQ50" s="27">
        <v>125</v>
      </c>
      <c r="AR50" s="27">
        <v>87</v>
      </c>
      <c r="AS50" s="27">
        <v>11.06</v>
      </c>
      <c r="AT50" s="27">
        <v>15.71</v>
      </c>
      <c r="AU50" s="27">
        <v>5.89</v>
      </c>
      <c r="AV50" s="27">
        <v>12.14</v>
      </c>
      <c r="AW50" s="27">
        <v>5.27</v>
      </c>
      <c r="AX50" s="27">
        <v>20</v>
      </c>
      <c r="AY50" s="27">
        <v>58</v>
      </c>
      <c r="AZ50" s="27">
        <v>4.03</v>
      </c>
      <c r="BA50" s="27">
        <v>1.71</v>
      </c>
      <c r="BB50" s="27">
        <v>19.329999999999998</v>
      </c>
      <c r="BC50" s="27">
        <v>30.49</v>
      </c>
      <c r="BD50" s="27">
        <v>33</v>
      </c>
      <c r="BE50" s="27">
        <v>34.590000000000003</v>
      </c>
      <c r="BF50" s="27">
        <v>67.5</v>
      </c>
      <c r="BG50" s="27">
        <v>14.063333333333333</v>
      </c>
      <c r="BH50" s="27">
        <v>16.190000000000001</v>
      </c>
      <c r="BI50" s="27">
        <v>18.329999999999998</v>
      </c>
      <c r="BJ50" s="27">
        <v>3.97</v>
      </c>
      <c r="BK50" s="27">
        <v>73</v>
      </c>
      <c r="BL50" s="27">
        <v>10.93</v>
      </c>
      <c r="BM50" s="27">
        <v>11.45</v>
      </c>
    </row>
    <row r="51" spans="1:65" x14ac:dyDescent="0.25">
      <c r="A51" s="13">
        <v>1245220800</v>
      </c>
      <c r="B51" t="s">
        <v>262</v>
      </c>
      <c r="C51" t="s">
        <v>278</v>
      </c>
      <c r="D51" t="s">
        <v>279</v>
      </c>
      <c r="E51" s="27">
        <v>15.91</v>
      </c>
      <c r="F51" s="27">
        <v>6.8</v>
      </c>
      <c r="G51" s="27">
        <v>4.79</v>
      </c>
      <c r="H51" s="27">
        <v>1.42</v>
      </c>
      <c r="I51" s="27">
        <v>1.18</v>
      </c>
      <c r="J51" s="27">
        <v>4.59</v>
      </c>
      <c r="K51" s="27">
        <v>4.8899999999999997</v>
      </c>
      <c r="L51" s="27">
        <v>1.41</v>
      </c>
      <c r="M51" s="27">
        <v>4.66</v>
      </c>
      <c r="N51" s="27">
        <v>4.99</v>
      </c>
      <c r="O51" s="27">
        <v>0.74</v>
      </c>
      <c r="P51" s="27">
        <v>1.96</v>
      </c>
      <c r="Q51" s="27">
        <v>4.05</v>
      </c>
      <c r="R51" s="27">
        <v>4.75</v>
      </c>
      <c r="S51" s="27">
        <v>5.75</v>
      </c>
      <c r="T51" s="27">
        <v>5.27</v>
      </c>
      <c r="U51" s="27">
        <v>4.59</v>
      </c>
      <c r="V51" s="27">
        <v>1.76</v>
      </c>
      <c r="W51" s="27">
        <v>2.92</v>
      </c>
      <c r="X51" s="27">
        <v>2.0499999999999998</v>
      </c>
      <c r="Y51" s="27">
        <v>20.03</v>
      </c>
      <c r="Z51" s="27">
        <v>9.02</v>
      </c>
      <c r="AA51" s="27">
        <v>3.62</v>
      </c>
      <c r="AB51" s="27">
        <v>2.14</v>
      </c>
      <c r="AC51" s="27">
        <v>4.0199999999999996</v>
      </c>
      <c r="AD51" s="27">
        <v>2.77</v>
      </c>
      <c r="AE51" s="29">
        <v>1412.9</v>
      </c>
      <c r="AF51" s="29">
        <v>447567</v>
      </c>
      <c r="AG51" s="25">
        <v>6.3330000000000002</v>
      </c>
      <c r="AH51" s="29">
        <v>2084.9645560122594</v>
      </c>
      <c r="AI51" s="27">
        <v>154.81486249999992</v>
      </c>
      <c r="AJ51" s="27" t="s">
        <v>786</v>
      </c>
      <c r="AK51" s="27" t="s">
        <v>786</v>
      </c>
      <c r="AL51" s="27">
        <v>154.81486249999992</v>
      </c>
      <c r="AM51" s="27">
        <v>200.72</v>
      </c>
      <c r="AN51" s="27">
        <v>56.33</v>
      </c>
      <c r="AO51" s="30">
        <v>3.016</v>
      </c>
      <c r="AP51" s="27">
        <v>97.75</v>
      </c>
      <c r="AQ51" s="27">
        <v>119.67</v>
      </c>
      <c r="AR51" s="27">
        <v>182</v>
      </c>
      <c r="AS51" s="27">
        <v>10.89</v>
      </c>
      <c r="AT51" s="27">
        <v>19.72</v>
      </c>
      <c r="AU51" s="27">
        <v>5.49</v>
      </c>
      <c r="AV51" s="27">
        <v>12.69</v>
      </c>
      <c r="AW51" s="27">
        <v>4.99</v>
      </c>
      <c r="AX51" s="27">
        <v>31.25</v>
      </c>
      <c r="AY51" s="27">
        <v>51</v>
      </c>
      <c r="AZ51" s="27">
        <v>4.08</v>
      </c>
      <c r="BA51" s="27">
        <v>1.76</v>
      </c>
      <c r="BB51" s="27">
        <v>15.73</v>
      </c>
      <c r="BC51" s="27">
        <v>34.53</v>
      </c>
      <c r="BD51" s="27">
        <v>28.79</v>
      </c>
      <c r="BE51" s="27">
        <v>30.67</v>
      </c>
      <c r="BF51" s="27">
        <v>111.25</v>
      </c>
      <c r="BG51" s="27">
        <v>24.99</v>
      </c>
      <c r="BH51" s="27">
        <v>13.85</v>
      </c>
      <c r="BI51" s="27">
        <v>14.75</v>
      </c>
      <c r="BJ51" s="27">
        <v>4.37</v>
      </c>
      <c r="BK51" s="27">
        <v>63.5</v>
      </c>
      <c r="BL51" s="27">
        <v>10.87</v>
      </c>
      <c r="BM51" s="27">
        <v>11.96</v>
      </c>
    </row>
    <row r="52" spans="1:65" x14ac:dyDescent="0.25">
      <c r="A52" s="13">
        <v>1245300840</v>
      </c>
      <c r="B52" t="s">
        <v>262</v>
      </c>
      <c r="C52" t="s">
        <v>280</v>
      </c>
      <c r="D52" t="s">
        <v>281</v>
      </c>
      <c r="E52" s="27">
        <v>15.92</v>
      </c>
      <c r="F52" s="27">
        <v>6.76</v>
      </c>
      <c r="G52" s="27">
        <v>5.54</v>
      </c>
      <c r="H52" s="27">
        <v>1.54</v>
      </c>
      <c r="I52" s="27">
        <v>1.24</v>
      </c>
      <c r="J52" s="27">
        <v>4.75</v>
      </c>
      <c r="K52" s="27">
        <v>4.71</v>
      </c>
      <c r="L52" s="27">
        <v>1.56</v>
      </c>
      <c r="M52" s="27">
        <v>4.93</v>
      </c>
      <c r="N52" s="27">
        <v>4.8</v>
      </c>
      <c r="O52" s="27">
        <v>0.74</v>
      </c>
      <c r="P52" s="27">
        <v>1.94</v>
      </c>
      <c r="Q52" s="27">
        <v>4.47</v>
      </c>
      <c r="R52" s="27">
        <v>5</v>
      </c>
      <c r="S52" s="27">
        <v>5.76</v>
      </c>
      <c r="T52" s="27">
        <v>5.52</v>
      </c>
      <c r="U52" s="27">
        <v>5.71</v>
      </c>
      <c r="V52" s="27">
        <v>1.87</v>
      </c>
      <c r="W52" s="27">
        <v>3.13</v>
      </c>
      <c r="X52" s="27">
        <v>2.4</v>
      </c>
      <c r="Y52" s="27">
        <v>20.37</v>
      </c>
      <c r="Z52" s="27">
        <v>9.1199999999999992</v>
      </c>
      <c r="AA52" s="27">
        <v>3.9</v>
      </c>
      <c r="AB52" s="27">
        <v>2.2599999999999998</v>
      </c>
      <c r="AC52" s="27">
        <v>4.1900000000000004</v>
      </c>
      <c r="AD52" s="27">
        <v>3.06</v>
      </c>
      <c r="AE52" s="29">
        <v>1656.5</v>
      </c>
      <c r="AF52" s="29">
        <v>439830</v>
      </c>
      <c r="AG52" s="25">
        <v>6.3029999999999999</v>
      </c>
      <c r="AH52" s="29">
        <v>2042.466142376735</v>
      </c>
      <c r="AI52" s="27">
        <v>224.29450249999994</v>
      </c>
      <c r="AJ52" s="27" t="s">
        <v>786</v>
      </c>
      <c r="AK52" s="27" t="s">
        <v>786</v>
      </c>
      <c r="AL52" s="27">
        <v>224.29450249999994</v>
      </c>
      <c r="AM52" s="27">
        <v>199.4</v>
      </c>
      <c r="AN52" s="27">
        <v>65.5</v>
      </c>
      <c r="AO52" s="30">
        <v>3.1355</v>
      </c>
      <c r="AP52" s="27">
        <v>117.4</v>
      </c>
      <c r="AQ52" s="27">
        <v>126.4</v>
      </c>
      <c r="AR52" s="27">
        <v>111.7</v>
      </c>
      <c r="AS52" s="27">
        <v>11.05</v>
      </c>
      <c r="AT52" s="27">
        <v>22</v>
      </c>
      <c r="AU52" s="27">
        <v>5.74</v>
      </c>
      <c r="AV52" s="27">
        <v>14.99</v>
      </c>
      <c r="AW52" s="27">
        <v>4.71</v>
      </c>
      <c r="AX52" s="27">
        <v>27.6</v>
      </c>
      <c r="AY52" s="27">
        <v>46.7</v>
      </c>
      <c r="AZ52" s="27">
        <v>4.01</v>
      </c>
      <c r="BA52" s="27">
        <v>1.7</v>
      </c>
      <c r="BB52" s="27">
        <v>16.399999999999999</v>
      </c>
      <c r="BC52" s="27">
        <v>30.66</v>
      </c>
      <c r="BD52" s="27">
        <v>28.88</v>
      </c>
      <c r="BE52" s="27">
        <v>33.950000000000003</v>
      </c>
      <c r="BF52" s="27">
        <v>83.18</v>
      </c>
      <c r="BG52" s="27">
        <v>8.6666666666666661</v>
      </c>
      <c r="BH52" s="27">
        <v>13.72</v>
      </c>
      <c r="BI52" s="27">
        <v>24.27</v>
      </c>
      <c r="BJ52" s="27">
        <v>3.34</v>
      </c>
      <c r="BK52" s="27">
        <v>60.8</v>
      </c>
      <c r="BL52" s="27">
        <v>11.36</v>
      </c>
      <c r="BM52" s="27">
        <v>11.1</v>
      </c>
    </row>
    <row r="53" spans="1:65" x14ac:dyDescent="0.25">
      <c r="A53" s="13">
        <v>1242680850</v>
      </c>
      <c r="B53" t="s">
        <v>262</v>
      </c>
      <c r="C53" t="s">
        <v>276</v>
      </c>
      <c r="D53" t="s">
        <v>277</v>
      </c>
      <c r="E53" s="27">
        <v>15.9</v>
      </c>
      <c r="F53" s="27">
        <v>6.65</v>
      </c>
      <c r="G53" s="27">
        <v>5.82</v>
      </c>
      <c r="H53" s="27">
        <v>1.55</v>
      </c>
      <c r="I53" s="27">
        <v>1.23</v>
      </c>
      <c r="J53" s="27">
        <v>4.6500000000000004</v>
      </c>
      <c r="K53" s="27">
        <v>4.93</v>
      </c>
      <c r="L53" s="27">
        <v>1.57</v>
      </c>
      <c r="M53" s="27">
        <v>4.88</v>
      </c>
      <c r="N53" s="27">
        <v>5.43</v>
      </c>
      <c r="O53" s="27">
        <v>0.74</v>
      </c>
      <c r="P53" s="27">
        <v>1.9</v>
      </c>
      <c r="Q53" s="27">
        <v>4.3899999999999997</v>
      </c>
      <c r="R53" s="27">
        <v>4.72</v>
      </c>
      <c r="S53" s="27">
        <v>5.72</v>
      </c>
      <c r="T53" s="27">
        <v>5.66</v>
      </c>
      <c r="U53" s="27">
        <v>4.62</v>
      </c>
      <c r="V53" s="27">
        <v>1.94</v>
      </c>
      <c r="W53" s="27">
        <v>3.19</v>
      </c>
      <c r="X53" s="27">
        <v>2.37</v>
      </c>
      <c r="Y53" s="27">
        <v>20.3</v>
      </c>
      <c r="Z53" s="27">
        <v>8.85</v>
      </c>
      <c r="AA53" s="27">
        <v>4.07</v>
      </c>
      <c r="AB53" s="27">
        <v>2.3199999999999998</v>
      </c>
      <c r="AC53" s="27">
        <v>3.97</v>
      </c>
      <c r="AD53" s="27">
        <v>2.96</v>
      </c>
      <c r="AE53" s="29">
        <v>1869.67</v>
      </c>
      <c r="AF53" s="29">
        <v>485115</v>
      </c>
      <c r="AG53" s="25">
        <v>6.234</v>
      </c>
      <c r="AH53" s="29">
        <v>2236.4176218800444</v>
      </c>
      <c r="AI53" s="27">
        <v>221.07498499999988</v>
      </c>
      <c r="AJ53" s="27" t="s">
        <v>786</v>
      </c>
      <c r="AK53" s="27" t="s">
        <v>786</v>
      </c>
      <c r="AL53" s="27">
        <v>221.07498499999988</v>
      </c>
      <c r="AM53" s="27">
        <v>198.95</v>
      </c>
      <c r="AN53" s="27">
        <v>77.69</v>
      </c>
      <c r="AO53" s="30">
        <v>3.0739999999999998</v>
      </c>
      <c r="AP53" s="27">
        <v>171.53</v>
      </c>
      <c r="AQ53" s="27">
        <v>177</v>
      </c>
      <c r="AR53" s="27">
        <v>121</v>
      </c>
      <c r="AS53" s="27">
        <v>11.09</v>
      </c>
      <c r="AT53" s="27">
        <v>20.63</v>
      </c>
      <c r="AU53" s="27">
        <v>5.09</v>
      </c>
      <c r="AV53" s="27">
        <v>9.3000000000000007</v>
      </c>
      <c r="AW53" s="27">
        <v>5.19</v>
      </c>
      <c r="AX53" s="27">
        <v>20</v>
      </c>
      <c r="AY53" s="27">
        <v>54.75</v>
      </c>
      <c r="AZ53" s="27">
        <v>4.04</v>
      </c>
      <c r="BA53" s="27">
        <v>1.75</v>
      </c>
      <c r="BB53" s="27">
        <v>18.2</v>
      </c>
      <c r="BC53" s="27">
        <v>52.5</v>
      </c>
      <c r="BD53" s="27">
        <v>39</v>
      </c>
      <c r="BE53" s="27">
        <v>47</v>
      </c>
      <c r="BF53" s="27">
        <v>117</v>
      </c>
      <c r="BG53" s="27">
        <v>3.75</v>
      </c>
      <c r="BH53" s="27">
        <v>10.09</v>
      </c>
      <c r="BI53" s="27">
        <v>17.5</v>
      </c>
      <c r="BJ53" s="27">
        <v>3.97</v>
      </c>
      <c r="BK53" s="27">
        <v>63.5</v>
      </c>
      <c r="BL53" s="27">
        <v>10.49</v>
      </c>
      <c r="BM53" s="27">
        <v>11.59</v>
      </c>
    </row>
    <row r="54" spans="1:65" x14ac:dyDescent="0.25">
      <c r="A54" s="13">
        <v>1312020080</v>
      </c>
      <c r="B54" t="s">
        <v>282</v>
      </c>
      <c r="C54" t="s">
        <v>824</v>
      </c>
      <c r="D54" t="s">
        <v>825</v>
      </c>
      <c r="E54" s="27">
        <v>15.97</v>
      </c>
      <c r="F54" s="27">
        <v>6.78</v>
      </c>
      <c r="G54" s="27">
        <v>4.78</v>
      </c>
      <c r="H54" s="27">
        <v>1.54</v>
      </c>
      <c r="I54" s="27">
        <v>1.21</v>
      </c>
      <c r="J54" s="27">
        <v>4.82</v>
      </c>
      <c r="K54" s="27">
        <v>4.5999999999999996</v>
      </c>
      <c r="L54" s="27">
        <v>1.37</v>
      </c>
      <c r="M54" s="27">
        <v>4.83</v>
      </c>
      <c r="N54" s="27">
        <v>4.7300000000000004</v>
      </c>
      <c r="O54" s="27">
        <v>0.75</v>
      </c>
      <c r="P54" s="27">
        <v>2.08</v>
      </c>
      <c r="Q54" s="27">
        <v>4</v>
      </c>
      <c r="R54" s="27">
        <v>4.78</v>
      </c>
      <c r="S54" s="27">
        <v>5.83</v>
      </c>
      <c r="T54" s="27">
        <v>5.56</v>
      </c>
      <c r="U54" s="27">
        <v>4.5999999999999996</v>
      </c>
      <c r="V54" s="27">
        <v>1.68</v>
      </c>
      <c r="W54" s="27">
        <v>2.96</v>
      </c>
      <c r="X54" s="27">
        <v>2.02</v>
      </c>
      <c r="Y54" s="27">
        <v>20.149999999999999</v>
      </c>
      <c r="Z54" s="27">
        <v>9.83</v>
      </c>
      <c r="AA54" s="27">
        <v>3.87</v>
      </c>
      <c r="AB54" s="27">
        <v>2.09</v>
      </c>
      <c r="AC54" s="27">
        <v>3.99</v>
      </c>
      <c r="AD54" s="27">
        <v>2.76</v>
      </c>
      <c r="AE54" s="29">
        <v>1780.7</v>
      </c>
      <c r="AF54" s="29">
        <v>536553</v>
      </c>
      <c r="AG54" s="25">
        <v>6.4420000000000002</v>
      </c>
      <c r="AH54" s="29">
        <v>2528.2048069771172</v>
      </c>
      <c r="AI54" s="27" t="s">
        <v>786</v>
      </c>
      <c r="AJ54" s="27">
        <v>130.0527031666665</v>
      </c>
      <c r="AK54" s="27">
        <v>97.925402916666599</v>
      </c>
      <c r="AL54" s="27">
        <v>227.98000000000002</v>
      </c>
      <c r="AM54" s="27">
        <v>194.51</v>
      </c>
      <c r="AN54" s="27">
        <v>59.18</v>
      </c>
      <c r="AO54" s="30">
        <v>3.0510000000000002</v>
      </c>
      <c r="AP54" s="27">
        <v>107.8</v>
      </c>
      <c r="AQ54" s="27">
        <v>131</v>
      </c>
      <c r="AR54" s="27">
        <v>122.2</v>
      </c>
      <c r="AS54" s="27">
        <v>10.94</v>
      </c>
      <c r="AT54" s="27">
        <v>20.77</v>
      </c>
      <c r="AU54" s="27">
        <v>4.99</v>
      </c>
      <c r="AV54" s="27">
        <v>10.72</v>
      </c>
      <c r="AW54" s="27">
        <v>5.01</v>
      </c>
      <c r="AX54" s="27">
        <v>23.8</v>
      </c>
      <c r="AY54" s="27">
        <v>54</v>
      </c>
      <c r="AZ54" s="27">
        <v>4.1100000000000003</v>
      </c>
      <c r="BA54" s="27">
        <v>1.57</v>
      </c>
      <c r="BB54" s="27">
        <v>12.06</v>
      </c>
      <c r="BC54" s="27">
        <v>49.98</v>
      </c>
      <c r="BD54" s="27">
        <v>34.99</v>
      </c>
      <c r="BE54" s="27">
        <v>53.9</v>
      </c>
      <c r="BF54" s="27">
        <v>87.5</v>
      </c>
      <c r="BG54" s="27">
        <v>5.8324999999999996</v>
      </c>
      <c r="BH54" s="27">
        <v>12.29</v>
      </c>
      <c r="BI54" s="27">
        <v>29.6</v>
      </c>
      <c r="BJ54" s="27">
        <v>4.43</v>
      </c>
      <c r="BK54" s="27">
        <v>67</v>
      </c>
      <c r="BL54" s="27">
        <v>10.14</v>
      </c>
      <c r="BM54" s="27">
        <v>11.39</v>
      </c>
    </row>
    <row r="55" spans="1:65" x14ac:dyDescent="0.25">
      <c r="A55" s="13">
        <v>1312060150</v>
      </c>
      <c r="B55" t="s">
        <v>282</v>
      </c>
      <c r="C55" t="s">
        <v>283</v>
      </c>
      <c r="D55" t="s">
        <v>284</v>
      </c>
      <c r="E55" s="27">
        <v>15.92</v>
      </c>
      <c r="F55" s="27">
        <v>6.79</v>
      </c>
      <c r="G55" s="27">
        <v>4.8600000000000003</v>
      </c>
      <c r="H55" s="27">
        <v>1.49</v>
      </c>
      <c r="I55" s="27">
        <v>1.1599999999999999</v>
      </c>
      <c r="J55" s="27">
        <v>4.79</v>
      </c>
      <c r="K55" s="27">
        <v>4.67</v>
      </c>
      <c r="L55" s="27">
        <v>1.41</v>
      </c>
      <c r="M55" s="27">
        <v>4.8499999999999996</v>
      </c>
      <c r="N55" s="27">
        <v>5.08</v>
      </c>
      <c r="O55" s="27">
        <v>0.73</v>
      </c>
      <c r="P55" s="27">
        <v>1.96</v>
      </c>
      <c r="Q55" s="27">
        <v>4.13</v>
      </c>
      <c r="R55" s="27">
        <v>4.78</v>
      </c>
      <c r="S55" s="27">
        <v>6</v>
      </c>
      <c r="T55" s="27">
        <v>5.32</v>
      </c>
      <c r="U55" s="27">
        <v>5.09</v>
      </c>
      <c r="V55" s="27">
        <v>1.64</v>
      </c>
      <c r="W55" s="27">
        <v>2.98</v>
      </c>
      <c r="X55" s="27">
        <v>1.95</v>
      </c>
      <c r="Y55" s="27">
        <v>20.71</v>
      </c>
      <c r="Z55" s="27">
        <v>9.33</v>
      </c>
      <c r="AA55" s="27">
        <v>3.71</v>
      </c>
      <c r="AB55" s="27">
        <v>2.08</v>
      </c>
      <c r="AC55" s="27">
        <v>4.1900000000000004</v>
      </c>
      <c r="AD55" s="27">
        <v>2.8</v>
      </c>
      <c r="AE55" s="29">
        <v>1438.7</v>
      </c>
      <c r="AF55" s="29">
        <v>435638</v>
      </c>
      <c r="AG55" s="25">
        <v>6.6680000000000001</v>
      </c>
      <c r="AH55" s="29">
        <v>2101.3764995363108</v>
      </c>
      <c r="AI55" s="27" t="s">
        <v>786</v>
      </c>
      <c r="AJ55" s="27">
        <v>130.0527031666665</v>
      </c>
      <c r="AK55" s="27">
        <v>97.925402916666599</v>
      </c>
      <c r="AL55" s="27">
        <v>227.98000000000002</v>
      </c>
      <c r="AM55" s="27">
        <v>195.86</v>
      </c>
      <c r="AN55" s="27">
        <v>81.180000000000007</v>
      </c>
      <c r="AO55" s="30">
        <v>2.9186206896551719</v>
      </c>
      <c r="AP55" s="27">
        <v>131.19999999999999</v>
      </c>
      <c r="AQ55" s="27">
        <v>135.66999999999999</v>
      </c>
      <c r="AR55" s="27">
        <v>146.66999999999999</v>
      </c>
      <c r="AS55" s="27">
        <v>11.08</v>
      </c>
      <c r="AT55" s="27">
        <v>18.88</v>
      </c>
      <c r="AU55" s="27">
        <v>5.33</v>
      </c>
      <c r="AV55" s="27">
        <v>11.92</v>
      </c>
      <c r="AW55" s="27">
        <v>4.97</v>
      </c>
      <c r="AX55" s="27">
        <v>29.6</v>
      </c>
      <c r="AY55" s="27">
        <v>54.3</v>
      </c>
      <c r="AZ55" s="27">
        <v>4.0999999999999996</v>
      </c>
      <c r="BA55" s="27">
        <v>1.52</v>
      </c>
      <c r="BB55" s="27">
        <v>14.65</v>
      </c>
      <c r="BC55" s="27">
        <v>26.87</v>
      </c>
      <c r="BD55" s="27">
        <v>31.97</v>
      </c>
      <c r="BE55" s="27">
        <v>32.49</v>
      </c>
      <c r="BF55" s="27">
        <v>88.49</v>
      </c>
      <c r="BG55" s="27">
        <v>9.9666666666666668</v>
      </c>
      <c r="BH55" s="27">
        <v>14.97</v>
      </c>
      <c r="BI55" s="27">
        <v>23.7</v>
      </c>
      <c r="BJ55" s="27">
        <v>3.83</v>
      </c>
      <c r="BK55" s="27">
        <v>77.400000000000006</v>
      </c>
      <c r="BL55" s="27">
        <v>10.5</v>
      </c>
      <c r="BM55" s="27">
        <v>10.79</v>
      </c>
    </row>
    <row r="56" spans="1:65" x14ac:dyDescent="0.25">
      <c r="A56" s="13">
        <v>1312260200</v>
      </c>
      <c r="B56" t="s">
        <v>282</v>
      </c>
      <c r="C56" t="s">
        <v>285</v>
      </c>
      <c r="D56" t="s">
        <v>286</v>
      </c>
      <c r="E56" s="27">
        <v>15.9</v>
      </c>
      <c r="F56" s="27">
        <v>6.75</v>
      </c>
      <c r="G56" s="27">
        <v>4.32</v>
      </c>
      <c r="H56" s="27">
        <v>1.51</v>
      </c>
      <c r="I56" s="27">
        <v>1.17</v>
      </c>
      <c r="J56" s="27">
        <v>4.6500000000000004</v>
      </c>
      <c r="K56" s="27">
        <v>4.45</v>
      </c>
      <c r="L56" s="27">
        <v>1.34</v>
      </c>
      <c r="M56" s="27">
        <v>4.62</v>
      </c>
      <c r="N56" s="27">
        <v>4.71</v>
      </c>
      <c r="O56" s="27">
        <v>0.73</v>
      </c>
      <c r="P56" s="27">
        <v>1.9</v>
      </c>
      <c r="Q56" s="27">
        <v>3.89</v>
      </c>
      <c r="R56" s="27">
        <v>4.71</v>
      </c>
      <c r="S56" s="27">
        <v>5.73</v>
      </c>
      <c r="T56" s="27">
        <v>5.0599999999999996</v>
      </c>
      <c r="U56" s="27">
        <v>4.34</v>
      </c>
      <c r="V56" s="27">
        <v>1.57</v>
      </c>
      <c r="W56" s="27">
        <v>2.78</v>
      </c>
      <c r="X56" s="27">
        <v>1.96</v>
      </c>
      <c r="Y56" s="27">
        <v>20.14</v>
      </c>
      <c r="Z56" s="27">
        <v>8.89</v>
      </c>
      <c r="AA56" s="27">
        <v>3.46</v>
      </c>
      <c r="AB56" s="27">
        <v>2.04</v>
      </c>
      <c r="AC56" s="27">
        <v>3.73</v>
      </c>
      <c r="AD56" s="27">
        <v>2.66</v>
      </c>
      <c r="AE56" s="29">
        <v>1345</v>
      </c>
      <c r="AF56" s="29">
        <v>316300</v>
      </c>
      <c r="AG56" s="25">
        <v>6.4920000000000009</v>
      </c>
      <c r="AH56" s="29">
        <v>1498.1754970529491</v>
      </c>
      <c r="AI56" s="27" t="s">
        <v>786</v>
      </c>
      <c r="AJ56" s="27">
        <v>138.42570974999995</v>
      </c>
      <c r="AK56" s="27">
        <v>97.925402916666599</v>
      </c>
      <c r="AL56" s="27">
        <v>236.36</v>
      </c>
      <c r="AM56" s="27">
        <v>198.36</v>
      </c>
      <c r="AN56" s="27">
        <v>65</v>
      </c>
      <c r="AO56" s="30">
        <v>2.8261666666666669</v>
      </c>
      <c r="AP56" s="27">
        <v>130</v>
      </c>
      <c r="AQ56" s="27">
        <v>115</v>
      </c>
      <c r="AR56" s="27">
        <v>92</v>
      </c>
      <c r="AS56" s="27">
        <v>10.93</v>
      </c>
      <c r="AT56" s="27">
        <v>24.23</v>
      </c>
      <c r="AU56" s="27">
        <v>5.59</v>
      </c>
      <c r="AV56" s="27">
        <v>13.19</v>
      </c>
      <c r="AW56" s="27">
        <v>4.8499999999999996</v>
      </c>
      <c r="AX56" s="27">
        <v>20</v>
      </c>
      <c r="AY56" s="27">
        <v>32.5</v>
      </c>
      <c r="AZ56" s="27">
        <v>4.07</v>
      </c>
      <c r="BA56" s="27">
        <v>1.54</v>
      </c>
      <c r="BB56" s="27">
        <v>15</v>
      </c>
      <c r="BC56" s="27">
        <v>35</v>
      </c>
      <c r="BD56" s="27">
        <v>19.989999999999998</v>
      </c>
      <c r="BE56" s="27">
        <v>26.99</v>
      </c>
      <c r="BF56" s="27">
        <v>77</v>
      </c>
      <c r="BG56" s="27">
        <v>9.9166666666666661</v>
      </c>
      <c r="BH56" s="27">
        <v>14.99</v>
      </c>
      <c r="BI56" s="27">
        <v>16.5</v>
      </c>
      <c r="BJ56" s="27">
        <v>4.49</v>
      </c>
      <c r="BK56" s="27">
        <v>72.25</v>
      </c>
      <c r="BL56" s="27">
        <v>10.43</v>
      </c>
      <c r="BM56" s="27">
        <v>11.73</v>
      </c>
    </row>
    <row r="57" spans="1:65" x14ac:dyDescent="0.25">
      <c r="A57" s="13">
        <v>1319140375</v>
      </c>
      <c r="B57" t="s">
        <v>282</v>
      </c>
      <c r="C57" t="s">
        <v>287</v>
      </c>
      <c r="D57" t="s">
        <v>288</v>
      </c>
      <c r="E57" s="27">
        <v>15.88</v>
      </c>
      <c r="F57" s="27">
        <v>7.19</v>
      </c>
      <c r="G57" s="27">
        <v>4.62</v>
      </c>
      <c r="H57" s="27">
        <v>1.52</v>
      </c>
      <c r="I57" s="27">
        <v>1.18</v>
      </c>
      <c r="J57" s="27">
        <v>4.75</v>
      </c>
      <c r="K57" s="27">
        <v>4.3099999999999996</v>
      </c>
      <c r="L57" s="27">
        <v>1.34</v>
      </c>
      <c r="M57" s="27">
        <v>4.68</v>
      </c>
      <c r="N57" s="27">
        <v>4.78</v>
      </c>
      <c r="O57" s="27">
        <v>0.74</v>
      </c>
      <c r="P57" s="27">
        <v>1.88</v>
      </c>
      <c r="Q57" s="27">
        <v>3.89</v>
      </c>
      <c r="R57" s="27">
        <v>4.72</v>
      </c>
      <c r="S57" s="27">
        <v>5.71</v>
      </c>
      <c r="T57" s="27">
        <v>5.22</v>
      </c>
      <c r="U57" s="27">
        <v>4.25</v>
      </c>
      <c r="V57" s="27">
        <v>1.6</v>
      </c>
      <c r="W57" s="27">
        <v>2.75</v>
      </c>
      <c r="X57" s="27">
        <v>1.95</v>
      </c>
      <c r="Y57" s="27">
        <v>20.170000000000002</v>
      </c>
      <c r="Z57" s="27">
        <v>8.91</v>
      </c>
      <c r="AA57" s="27">
        <v>3.65</v>
      </c>
      <c r="AB57" s="27">
        <v>2.15</v>
      </c>
      <c r="AC57" s="27">
        <v>3.61</v>
      </c>
      <c r="AD57" s="27">
        <v>2.68</v>
      </c>
      <c r="AE57" s="29">
        <v>1175</v>
      </c>
      <c r="AF57" s="29">
        <v>345000</v>
      </c>
      <c r="AG57" s="25">
        <v>6.7489999999999997</v>
      </c>
      <c r="AH57" s="29">
        <v>1678.0755815764787</v>
      </c>
      <c r="AI57" s="27" t="s">
        <v>786</v>
      </c>
      <c r="AJ57" s="27">
        <v>126.68798541666662</v>
      </c>
      <c r="AK57" s="27">
        <v>52.090499999999786</v>
      </c>
      <c r="AL57" s="27">
        <v>178.78</v>
      </c>
      <c r="AM57" s="27">
        <v>193.01</v>
      </c>
      <c r="AN57" s="27">
        <v>58.4</v>
      </c>
      <c r="AO57" s="30">
        <v>2.7750000000000004</v>
      </c>
      <c r="AP57" s="27">
        <v>57</v>
      </c>
      <c r="AQ57" s="27">
        <v>192</v>
      </c>
      <c r="AR57" s="27">
        <v>102</v>
      </c>
      <c r="AS57" s="27">
        <v>10.96</v>
      </c>
      <c r="AT57" s="27">
        <v>25.65</v>
      </c>
      <c r="AU57" s="27">
        <v>5.19</v>
      </c>
      <c r="AV57" s="27">
        <v>11.99</v>
      </c>
      <c r="AW57" s="27">
        <v>4.8499999999999996</v>
      </c>
      <c r="AX57" s="27">
        <v>23.67</v>
      </c>
      <c r="AY57" s="27">
        <v>39.33</v>
      </c>
      <c r="AZ57" s="27">
        <v>4.08</v>
      </c>
      <c r="BA57" s="27">
        <v>1.47</v>
      </c>
      <c r="BB57" s="27">
        <v>16</v>
      </c>
      <c r="BC57" s="27">
        <v>41</v>
      </c>
      <c r="BD57" s="27">
        <v>31</v>
      </c>
      <c r="BE57" s="27">
        <v>46.67</v>
      </c>
      <c r="BF57" s="27">
        <v>119</v>
      </c>
      <c r="BG57" s="27">
        <v>4.333333333333333</v>
      </c>
      <c r="BH57" s="27">
        <v>10.99</v>
      </c>
      <c r="BI57" s="27">
        <v>12</v>
      </c>
      <c r="BJ57" s="27">
        <v>4.59</v>
      </c>
      <c r="BK57" s="27">
        <v>67</v>
      </c>
      <c r="BL57" s="27">
        <v>10.31</v>
      </c>
      <c r="BM57" s="27">
        <v>12.13</v>
      </c>
    </row>
    <row r="58" spans="1:65" x14ac:dyDescent="0.25">
      <c r="A58" s="13">
        <v>1312060350</v>
      </c>
      <c r="B58" t="s">
        <v>282</v>
      </c>
      <c r="C58" t="s">
        <v>283</v>
      </c>
      <c r="D58" t="s">
        <v>812</v>
      </c>
      <c r="E58" s="27">
        <v>15.95</v>
      </c>
      <c r="F58" s="27">
        <v>7.46</v>
      </c>
      <c r="G58" s="27">
        <v>3.98</v>
      </c>
      <c r="H58" s="27">
        <v>1.48</v>
      </c>
      <c r="I58" s="27">
        <v>1.18</v>
      </c>
      <c r="J58" s="27">
        <v>4.51</v>
      </c>
      <c r="K58" s="27">
        <v>4.9000000000000004</v>
      </c>
      <c r="L58" s="27">
        <v>1.33</v>
      </c>
      <c r="M58" s="27">
        <v>4.62</v>
      </c>
      <c r="N58" s="27">
        <v>5.0599999999999996</v>
      </c>
      <c r="O58" s="27">
        <v>0.74</v>
      </c>
      <c r="P58" s="27">
        <v>1.91</v>
      </c>
      <c r="Q58" s="27">
        <v>3.85</v>
      </c>
      <c r="R58" s="27">
        <v>4.72</v>
      </c>
      <c r="S58" s="27">
        <v>5.68</v>
      </c>
      <c r="T58" s="27">
        <v>4.9800000000000004</v>
      </c>
      <c r="U58" s="27">
        <v>4.0599999999999996</v>
      </c>
      <c r="V58" s="27">
        <v>1.52</v>
      </c>
      <c r="W58" s="27">
        <v>2.75</v>
      </c>
      <c r="X58" s="27">
        <v>1.96</v>
      </c>
      <c r="Y58" s="27">
        <v>19.899999999999999</v>
      </c>
      <c r="Z58" s="27">
        <v>8.64</v>
      </c>
      <c r="AA58" s="27">
        <v>3.33</v>
      </c>
      <c r="AB58" s="27">
        <v>2.0099999999999998</v>
      </c>
      <c r="AC58" s="27">
        <v>3.5</v>
      </c>
      <c r="AD58" s="27">
        <v>2.67</v>
      </c>
      <c r="AE58" s="29">
        <v>1569.67</v>
      </c>
      <c r="AF58" s="29">
        <v>378900</v>
      </c>
      <c r="AG58" s="25">
        <v>6.67</v>
      </c>
      <c r="AH58" s="29">
        <v>1828.0672842016047</v>
      </c>
      <c r="AI58" s="27" t="s">
        <v>786</v>
      </c>
      <c r="AJ58" s="27">
        <v>103.95172241666654</v>
      </c>
      <c r="AK58" s="27">
        <v>117.30449999999996</v>
      </c>
      <c r="AL58" s="27">
        <v>221.25</v>
      </c>
      <c r="AM58" s="27">
        <v>193.01</v>
      </c>
      <c r="AN58" s="27">
        <v>62.5</v>
      </c>
      <c r="AO58" s="30">
        <v>2.915</v>
      </c>
      <c r="AP58" s="27">
        <v>130</v>
      </c>
      <c r="AQ58" s="27">
        <v>129.5</v>
      </c>
      <c r="AR58" s="27">
        <v>105</v>
      </c>
      <c r="AS58" s="27">
        <v>10.79</v>
      </c>
      <c r="AT58" s="27">
        <v>23.12</v>
      </c>
      <c r="AU58" s="27">
        <v>5.89</v>
      </c>
      <c r="AV58" s="27">
        <v>12.62</v>
      </c>
      <c r="AW58" s="27">
        <v>5.0199999999999996</v>
      </c>
      <c r="AX58" s="27">
        <v>25</v>
      </c>
      <c r="AY58" s="27">
        <v>67.5</v>
      </c>
      <c r="AZ58" s="27">
        <v>4.13</v>
      </c>
      <c r="BA58" s="27">
        <v>1.73</v>
      </c>
      <c r="BB58" s="27">
        <v>14.75</v>
      </c>
      <c r="BC58" s="27">
        <v>31.25</v>
      </c>
      <c r="BD58" s="27">
        <v>15.99</v>
      </c>
      <c r="BE58" s="27">
        <v>23</v>
      </c>
      <c r="BF58" s="27">
        <v>105</v>
      </c>
      <c r="BG58" s="27">
        <v>16.25</v>
      </c>
      <c r="BH58" s="27">
        <v>13.99</v>
      </c>
      <c r="BI58" s="27">
        <v>15</v>
      </c>
      <c r="BJ58" s="27">
        <v>3.97</v>
      </c>
      <c r="BK58" s="27">
        <v>65</v>
      </c>
      <c r="BL58" s="27">
        <v>10.210000000000001</v>
      </c>
      <c r="BM58" s="27">
        <v>11.31</v>
      </c>
    </row>
    <row r="59" spans="1:65" x14ac:dyDescent="0.25">
      <c r="A59" s="13">
        <v>1320140500</v>
      </c>
      <c r="B59" t="s">
        <v>282</v>
      </c>
      <c r="C59" t="s">
        <v>289</v>
      </c>
      <c r="D59" t="s">
        <v>290</v>
      </c>
      <c r="E59" s="27">
        <v>15.9</v>
      </c>
      <c r="F59" s="27">
        <v>6.64</v>
      </c>
      <c r="G59" s="27">
        <v>4.6100000000000003</v>
      </c>
      <c r="H59" s="27">
        <v>1.47</v>
      </c>
      <c r="I59" s="27">
        <v>1.19</v>
      </c>
      <c r="J59" s="27">
        <v>4.7300000000000004</v>
      </c>
      <c r="K59" s="27">
        <v>4.58</v>
      </c>
      <c r="L59" s="27">
        <v>1.33</v>
      </c>
      <c r="M59" s="27">
        <v>4.71</v>
      </c>
      <c r="N59" s="27">
        <v>5.16</v>
      </c>
      <c r="O59" s="27">
        <v>0.75</v>
      </c>
      <c r="P59" s="27">
        <v>1.89</v>
      </c>
      <c r="Q59" s="27">
        <v>3.87</v>
      </c>
      <c r="R59" s="27">
        <v>4.68</v>
      </c>
      <c r="S59" s="27">
        <v>5.73</v>
      </c>
      <c r="T59" s="27">
        <v>5.19</v>
      </c>
      <c r="U59" s="27">
        <v>4.09</v>
      </c>
      <c r="V59" s="27">
        <v>1.55</v>
      </c>
      <c r="W59" s="27">
        <v>2.7</v>
      </c>
      <c r="X59" s="27">
        <v>1.94</v>
      </c>
      <c r="Y59" s="27">
        <v>20.010000000000002</v>
      </c>
      <c r="Z59" s="27">
        <v>9.2200000000000006</v>
      </c>
      <c r="AA59" s="27">
        <v>3.63</v>
      </c>
      <c r="AB59" s="27">
        <v>1.96</v>
      </c>
      <c r="AC59" s="27">
        <v>3.6</v>
      </c>
      <c r="AD59" s="27">
        <v>2.67</v>
      </c>
      <c r="AE59" s="29">
        <v>1300</v>
      </c>
      <c r="AF59" s="29">
        <v>375633</v>
      </c>
      <c r="AG59" s="25">
        <v>6.7320000000000002</v>
      </c>
      <c r="AH59" s="29">
        <v>1823.8918027413756</v>
      </c>
      <c r="AI59" s="27" t="s">
        <v>786</v>
      </c>
      <c r="AJ59" s="27">
        <v>122.23860308333308</v>
      </c>
      <c r="AK59" s="27">
        <v>100.85388701357746</v>
      </c>
      <c r="AL59" s="27">
        <v>223.08999999999997</v>
      </c>
      <c r="AM59" s="27">
        <v>194.51</v>
      </c>
      <c r="AN59" s="27">
        <v>65</v>
      </c>
      <c r="AO59" s="30">
        <v>2.8725000000000001</v>
      </c>
      <c r="AP59" s="27">
        <v>133</v>
      </c>
      <c r="AQ59" s="27">
        <v>100</v>
      </c>
      <c r="AR59" s="27">
        <v>150</v>
      </c>
      <c r="AS59" s="27">
        <v>10.81</v>
      </c>
      <c r="AT59" s="27">
        <v>27</v>
      </c>
      <c r="AU59" s="27">
        <v>6.39</v>
      </c>
      <c r="AV59" s="27">
        <v>10</v>
      </c>
      <c r="AW59" s="27">
        <v>4.95</v>
      </c>
      <c r="AX59" s="27">
        <v>14</v>
      </c>
      <c r="AY59" s="27">
        <v>35</v>
      </c>
      <c r="AZ59" s="27">
        <v>4.16</v>
      </c>
      <c r="BA59" s="27">
        <v>1.32</v>
      </c>
      <c r="BB59" s="27">
        <v>16</v>
      </c>
      <c r="BC59" s="27">
        <v>48.5</v>
      </c>
      <c r="BD59" s="27">
        <v>33</v>
      </c>
      <c r="BE59" s="27">
        <v>30</v>
      </c>
      <c r="BF59" s="27">
        <v>75</v>
      </c>
      <c r="BG59" s="27">
        <v>10.5</v>
      </c>
      <c r="BH59" s="27">
        <v>13.5</v>
      </c>
      <c r="BI59" s="27">
        <v>8.33</v>
      </c>
      <c r="BJ59" s="27">
        <v>3.36</v>
      </c>
      <c r="BK59" s="27">
        <v>75</v>
      </c>
      <c r="BL59" s="27">
        <v>9.9</v>
      </c>
      <c r="BM59" s="27">
        <v>10.78</v>
      </c>
    </row>
    <row r="60" spans="1:65" x14ac:dyDescent="0.25">
      <c r="A60" s="13">
        <v>1342340800</v>
      </c>
      <c r="B60" t="s">
        <v>282</v>
      </c>
      <c r="C60" t="s">
        <v>291</v>
      </c>
      <c r="D60" t="s">
        <v>292</v>
      </c>
      <c r="E60" s="27">
        <v>15.92</v>
      </c>
      <c r="F60" s="27">
        <v>7.07</v>
      </c>
      <c r="G60" s="27">
        <v>4.9000000000000004</v>
      </c>
      <c r="H60" s="27">
        <v>1.5</v>
      </c>
      <c r="I60" s="27">
        <v>1.19</v>
      </c>
      <c r="J60" s="27">
        <v>4.82</v>
      </c>
      <c r="K60" s="27">
        <v>4.3099999999999996</v>
      </c>
      <c r="L60" s="27">
        <v>1.42</v>
      </c>
      <c r="M60" s="27">
        <v>4.8899999999999997</v>
      </c>
      <c r="N60" s="27">
        <v>4.99</v>
      </c>
      <c r="O60" s="27">
        <v>0.75</v>
      </c>
      <c r="P60" s="27">
        <v>1.95</v>
      </c>
      <c r="Q60" s="27">
        <v>4.12</v>
      </c>
      <c r="R60" s="27">
        <v>4.7699999999999996</v>
      </c>
      <c r="S60" s="27">
        <v>5.93</v>
      </c>
      <c r="T60" s="27">
        <v>5.25</v>
      </c>
      <c r="U60" s="27">
        <v>4.97</v>
      </c>
      <c r="V60" s="27">
        <v>1.7</v>
      </c>
      <c r="W60" s="27">
        <v>2.93</v>
      </c>
      <c r="X60" s="27">
        <v>2.0299999999999998</v>
      </c>
      <c r="Y60" s="27">
        <v>20.440000000000001</v>
      </c>
      <c r="Z60" s="27">
        <v>9.15</v>
      </c>
      <c r="AA60" s="27">
        <v>3.64</v>
      </c>
      <c r="AB60" s="27">
        <v>2.12</v>
      </c>
      <c r="AC60" s="27">
        <v>4.1500000000000004</v>
      </c>
      <c r="AD60" s="27">
        <v>2.84</v>
      </c>
      <c r="AE60" s="29">
        <v>1251.01</v>
      </c>
      <c r="AF60" s="29">
        <v>376379</v>
      </c>
      <c r="AG60" s="25">
        <v>6.7299999999999995</v>
      </c>
      <c r="AH60" s="29">
        <v>1827.1390354321679</v>
      </c>
      <c r="AI60" s="27">
        <v>228.67988183333307</v>
      </c>
      <c r="AJ60" s="27" t="s">
        <v>786</v>
      </c>
      <c r="AK60" s="27" t="s">
        <v>786</v>
      </c>
      <c r="AL60" s="27">
        <v>228.67988183333307</v>
      </c>
      <c r="AM60" s="27">
        <v>193.01</v>
      </c>
      <c r="AN60" s="27">
        <v>70.33</v>
      </c>
      <c r="AO60" s="30">
        <v>2.9819999999999998</v>
      </c>
      <c r="AP60" s="27">
        <v>81.290000000000006</v>
      </c>
      <c r="AQ60" s="27">
        <v>132.33000000000001</v>
      </c>
      <c r="AR60" s="27">
        <v>130.6</v>
      </c>
      <c r="AS60" s="27">
        <v>11.09</v>
      </c>
      <c r="AT60" s="27">
        <v>21.34</v>
      </c>
      <c r="AU60" s="27">
        <v>5.34</v>
      </c>
      <c r="AV60" s="27">
        <v>13.89</v>
      </c>
      <c r="AW60" s="27">
        <v>4.8499999999999996</v>
      </c>
      <c r="AX60" s="27">
        <v>26.5</v>
      </c>
      <c r="AY60" s="27">
        <v>48.38</v>
      </c>
      <c r="AZ60" s="27">
        <v>4.07</v>
      </c>
      <c r="BA60" s="27">
        <v>1.49</v>
      </c>
      <c r="BB60" s="27">
        <v>18.420000000000002</v>
      </c>
      <c r="BC60" s="27">
        <v>38.61</v>
      </c>
      <c r="BD60" s="27">
        <v>30.51</v>
      </c>
      <c r="BE60" s="27">
        <v>30.99</v>
      </c>
      <c r="BF60" s="27">
        <v>86.8</v>
      </c>
      <c r="BG60" s="27">
        <v>3.75</v>
      </c>
      <c r="BH60" s="27">
        <v>12.83</v>
      </c>
      <c r="BI60" s="27">
        <v>21.89</v>
      </c>
      <c r="BJ60" s="27">
        <v>3.98</v>
      </c>
      <c r="BK60" s="27">
        <v>64.900000000000006</v>
      </c>
      <c r="BL60" s="27">
        <v>10.43</v>
      </c>
      <c r="BM60" s="27">
        <v>11.52</v>
      </c>
    </row>
    <row r="61" spans="1:65" x14ac:dyDescent="0.25">
      <c r="A61" s="13">
        <v>1344340820</v>
      </c>
      <c r="B61" t="s">
        <v>282</v>
      </c>
      <c r="C61" t="s">
        <v>293</v>
      </c>
      <c r="D61" t="s">
        <v>294</v>
      </c>
      <c r="E61" s="27">
        <v>15.96</v>
      </c>
      <c r="F61" s="27">
        <v>6.65</v>
      </c>
      <c r="G61" s="27">
        <v>3.99</v>
      </c>
      <c r="H61" s="27">
        <v>1.56</v>
      </c>
      <c r="I61" s="27">
        <v>1.17</v>
      </c>
      <c r="J61" s="27">
        <v>4.51</v>
      </c>
      <c r="K61" s="27">
        <v>4.1500000000000004</v>
      </c>
      <c r="L61" s="27">
        <v>1.33</v>
      </c>
      <c r="M61" s="27">
        <v>4.5599999999999996</v>
      </c>
      <c r="N61" s="27">
        <v>4.71</v>
      </c>
      <c r="O61" s="27">
        <v>0.74</v>
      </c>
      <c r="P61" s="27">
        <v>1.9</v>
      </c>
      <c r="Q61" s="27">
        <v>3.84</v>
      </c>
      <c r="R61" s="27">
        <v>4.68</v>
      </c>
      <c r="S61" s="27">
        <v>5.67</v>
      </c>
      <c r="T61" s="27">
        <v>4.74</v>
      </c>
      <c r="U61" s="27">
        <v>4.13</v>
      </c>
      <c r="V61" s="27">
        <v>1.5</v>
      </c>
      <c r="W61" s="27">
        <v>2.64</v>
      </c>
      <c r="X61" s="27">
        <v>1.95</v>
      </c>
      <c r="Y61" s="27">
        <v>20.23</v>
      </c>
      <c r="Z61" s="27">
        <v>8.6300000000000008</v>
      </c>
      <c r="AA61" s="27">
        <v>3.16</v>
      </c>
      <c r="AB61" s="27">
        <v>1.99</v>
      </c>
      <c r="AC61" s="27">
        <v>3.51</v>
      </c>
      <c r="AD61" s="27">
        <v>2.64</v>
      </c>
      <c r="AE61" s="29">
        <v>1332.35</v>
      </c>
      <c r="AF61" s="29">
        <v>400483</v>
      </c>
      <c r="AG61" s="25">
        <v>6.7299999999999995</v>
      </c>
      <c r="AH61" s="29">
        <v>1944.1523632481646</v>
      </c>
      <c r="AI61" s="27">
        <v>228.67988183333307</v>
      </c>
      <c r="AJ61" s="27" t="s">
        <v>786</v>
      </c>
      <c r="AK61" s="27" t="s">
        <v>786</v>
      </c>
      <c r="AL61" s="27">
        <v>228.67988183333307</v>
      </c>
      <c r="AM61" s="27">
        <v>194.51</v>
      </c>
      <c r="AN61" s="27">
        <v>50</v>
      </c>
      <c r="AO61" s="30">
        <v>2.9209999999999998</v>
      </c>
      <c r="AP61" s="27">
        <v>140</v>
      </c>
      <c r="AQ61" s="27">
        <v>125</v>
      </c>
      <c r="AR61" s="27">
        <v>110</v>
      </c>
      <c r="AS61" s="27">
        <v>10.82</v>
      </c>
      <c r="AT61" s="27">
        <v>22.63</v>
      </c>
      <c r="AU61" s="27">
        <v>5.89</v>
      </c>
      <c r="AV61" s="27">
        <v>7</v>
      </c>
      <c r="AW61" s="27">
        <v>4.92</v>
      </c>
      <c r="AX61" s="27">
        <v>25</v>
      </c>
      <c r="AY61" s="27">
        <v>48.25</v>
      </c>
      <c r="AZ61" s="27">
        <v>4.09</v>
      </c>
      <c r="BA61" s="27">
        <v>1.59</v>
      </c>
      <c r="BB61" s="27">
        <v>17.5</v>
      </c>
      <c r="BC61" s="27">
        <v>27.83</v>
      </c>
      <c r="BD61" s="27">
        <v>28</v>
      </c>
      <c r="BE61" s="27">
        <v>29.98</v>
      </c>
      <c r="BF61" s="27">
        <v>75</v>
      </c>
      <c r="BG61" s="27">
        <v>6.25</v>
      </c>
      <c r="BH61" s="27">
        <v>10.99</v>
      </c>
      <c r="BI61" s="27">
        <v>15</v>
      </c>
      <c r="BJ61" s="27">
        <v>3.94</v>
      </c>
      <c r="BK61" s="27">
        <v>72.25</v>
      </c>
      <c r="BL61" s="27">
        <v>9.99</v>
      </c>
      <c r="BM61" s="27">
        <v>11.5</v>
      </c>
    </row>
    <row r="62" spans="1:65" x14ac:dyDescent="0.25">
      <c r="A62" s="13">
        <v>1346660850</v>
      </c>
      <c r="B62" t="s">
        <v>282</v>
      </c>
      <c r="C62" t="s">
        <v>295</v>
      </c>
      <c r="D62" t="s">
        <v>296</v>
      </c>
      <c r="E62" s="27">
        <v>15.91</v>
      </c>
      <c r="F62" s="27">
        <v>7.19</v>
      </c>
      <c r="G62" s="27">
        <v>4.2699999999999996</v>
      </c>
      <c r="H62" s="27">
        <v>1.51</v>
      </c>
      <c r="I62" s="27">
        <v>1.18</v>
      </c>
      <c r="J62" s="27">
        <v>4.62</v>
      </c>
      <c r="K62" s="27">
        <v>4.5599999999999996</v>
      </c>
      <c r="L62" s="27">
        <v>1.33</v>
      </c>
      <c r="M62" s="27">
        <v>4.5999999999999996</v>
      </c>
      <c r="N62" s="27">
        <v>5.03</v>
      </c>
      <c r="O62" s="27">
        <v>0.74</v>
      </c>
      <c r="P62" s="27">
        <v>1.91</v>
      </c>
      <c r="Q62" s="27">
        <v>3.84</v>
      </c>
      <c r="R62" s="27">
        <v>4.71</v>
      </c>
      <c r="S62" s="27">
        <v>5.73</v>
      </c>
      <c r="T62" s="27">
        <v>4.74</v>
      </c>
      <c r="U62" s="27">
        <v>4.17</v>
      </c>
      <c r="V62" s="27">
        <v>1.57</v>
      </c>
      <c r="W62" s="27">
        <v>2.62</v>
      </c>
      <c r="X62" s="27">
        <v>1.96</v>
      </c>
      <c r="Y62" s="27">
        <v>20</v>
      </c>
      <c r="Z62" s="27">
        <v>8.4600000000000009</v>
      </c>
      <c r="AA62" s="27">
        <v>3.24</v>
      </c>
      <c r="AB62" s="27">
        <v>1.98</v>
      </c>
      <c r="AC62" s="27">
        <v>3.6</v>
      </c>
      <c r="AD62" s="27">
        <v>2.63</v>
      </c>
      <c r="AE62" s="29">
        <v>1286.67</v>
      </c>
      <c r="AF62" s="29">
        <v>428254</v>
      </c>
      <c r="AG62" s="25">
        <v>6.7309999999999999</v>
      </c>
      <c r="AH62" s="29">
        <v>2079.1805401258662</v>
      </c>
      <c r="AI62" s="27">
        <v>229.58128366666634</v>
      </c>
      <c r="AJ62" s="27" t="s">
        <v>786</v>
      </c>
      <c r="AK62" s="27" t="s">
        <v>786</v>
      </c>
      <c r="AL62" s="27">
        <v>229.58128366666634</v>
      </c>
      <c r="AM62" s="27">
        <v>194.51</v>
      </c>
      <c r="AN62" s="27">
        <v>66.989999999999995</v>
      </c>
      <c r="AO62" s="30">
        <v>2.9005000000000005</v>
      </c>
      <c r="AP62" s="27">
        <v>95</v>
      </c>
      <c r="AQ62" s="27">
        <v>150</v>
      </c>
      <c r="AR62" s="27">
        <v>117.5</v>
      </c>
      <c r="AS62" s="27">
        <v>10.85</v>
      </c>
      <c r="AT62" s="27">
        <v>17.010000000000002</v>
      </c>
      <c r="AU62" s="27">
        <v>5.59</v>
      </c>
      <c r="AV62" s="27">
        <v>12.95</v>
      </c>
      <c r="AW62" s="27">
        <v>4.9800000000000004</v>
      </c>
      <c r="AX62" s="27">
        <v>23.67</v>
      </c>
      <c r="AY62" s="27">
        <v>54</v>
      </c>
      <c r="AZ62" s="27">
        <v>4.1399999999999997</v>
      </c>
      <c r="BA62" s="27">
        <v>1.28</v>
      </c>
      <c r="BB62" s="27">
        <v>14.48</v>
      </c>
      <c r="BC62" s="27">
        <v>34.659999999999997</v>
      </c>
      <c r="BD62" s="27">
        <v>26.66</v>
      </c>
      <c r="BE62" s="27">
        <v>29.47</v>
      </c>
      <c r="BF62" s="27">
        <v>95</v>
      </c>
      <c r="BG62" s="27">
        <v>21.583333333333332</v>
      </c>
      <c r="BH62" s="27">
        <v>13.5</v>
      </c>
      <c r="BI62" s="27">
        <v>10</v>
      </c>
      <c r="BJ62" s="27">
        <v>4.63</v>
      </c>
      <c r="BK62" s="27">
        <v>76</v>
      </c>
      <c r="BL62" s="27">
        <v>10.24</v>
      </c>
      <c r="BM62" s="27">
        <v>11.68</v>
      </c>
    </row>
    <row r="63" spans="1:65" x14ac:dyDescent="0.25">
      <c r="A63" s="13">
        <v>1546520500</v>
      </c>
      <c r="B63" t="s">
        <v>297</v>
      </c>
      <c r="C63" t="s">
        <v>298</v>
      </c>
      <c r="D63" t="s">
        <v>299</v>
      </c>
      <c r="E63" s="27">
        <v>15.9715873015873</v>
      </c>
      <c r="F63" s="27">
        <v>8.0283606557376999</v>
      </c>
      <c r="G63" s="27">
        <v>4.9800000000000004</v>
      </c>
      <c r="H63" s="27">
        <v>2.86</v>
      </c>
      <c r="I63" s="27">
        <v>1.45</v>
      </c>
      <c r="J63" s="27">
        <v>5.71</v>
      </c>
      <c r="K63" s="27">
        <v>4.99</v>
      </c>
      <c r="L63" s="27">
        <v>2.19</v>
      </c>
      <c r="M63" s="27">
        <v>6.6</v>
      </c>
      <c r="N63" s="27">
        <v>4.16</v>
      </c>
      <c r="O63" s="27">
        <v>1.52</v>
      </c>
      <c r="P63" s="27">
        <v>2.11</v>
      </c>
      <c r="Q63" s="27">
        <v>6.2</v>
      </c>
      <c r="R63" s="27">
        <v>5.55</v>
      </c>
      <c r="S63" s="27">
        <v>6.42</v>
      </c>
      <c r="T63" s="27">
        <v>5.12</v>
      </c>
      <c r="U63" s="27">
        <v>7.09</v>
      </c>
      <c r="V63" s="27">
        <v>1.86</v>
      </c>
      <c r="W63" s="27">
        <v>3.66</v>
      </c>
      <c r="X63" s="27">
        <v>3.23</v>
      </c>
      <c r="Y63" s="27">
        <v>23.86</v>
      </c>
      <c r="Z63" s="27">
        <v>11.38</v>
      </c>
      <c r="AA63" s="27">
        <v>4.97</v>
      </c>
      <c r="AB63" s="27">
        <v>2.9</v>
      </c>
      <c r="AC63" s="27">
        <v>5.25</v>
      </c>
      <c r="AD63" s="27">
        <v>3.55</v>
      </c>
      <c r="AE63" s="29">
        <v>4614.75</v>
      </c>
      <c r="AF63" s="29">
        <v>1608697.5</v>
      </c>
      <c r="AG63" s="25">
        <v>6.1849999999999996</v>
      </c>
      <c r="AH63" s="29">
        <v>7377.840078228206</v>
      </c>
      <c r="AI63" s="27">
        <v>577.11259524999991</v>
      </c>
      <c r="AJ63" s="27" t="s">
        <v>786</v>
      </c>
      <c r="AK63" s="27" t="s">
        <v>786</v>
      </c>
      <c r="AL63" s="27">
        <v>577.11259524999991</v>
      </c>
      <c r="AM63" s="27">
        <v>189.02</v>
      </c>
      <c r="AN63" s="27">
        <v>84.2</v>
      </c>
      <c r="AO63" s="30">
        <v>4.4569999999999999</v>
      </c>
      <c r="AP63" s="27">
        <v>258</v>
      </c>
      <c r="AQ63" s="27">
        <v>241</v>
      </c>
      <c r="AR63" s="27">
        <v>127</v>
      </c>
      <c r="AS63" s="27">
        <v>11.24</v>
      </c>
      <c r="AT63" s="27">
        <v>25.84</v>
      </c>
      <c r="AU63" s="27">
        <v>6.11</v>
      </c>
      <c r="AV63" s="27">
        <v>15.99</v>
      </c>
      <c r="AW63" s="27">
        <v>7.57</v>
      </c>
      <c r="AX63" s="27">
        <v>19.600000000000001</v>
      </c>
      <c r="AY63" s="27">
        <v>71</v>
      </c>
      <c r="AZ63" s="27">
        <v>4</v>
      </c>
      <c r="BA63" s="27">
        <v>1.87</v>
      </c>
      <c r="BB63" s="27">
        <v>25.98</v>
      </c>
      <c r="BC63" s="27">
        <v>52.79</v>
      </c>
      <c r="BD63" s="27">
        <v>34</v>
      </c>
      <c r="BE63" s="27">
        <v>40.81</v>
      </c>
      <c r="BF63" s="27">
        <v>129.59</v>
      </c>
      <c r="BG63" s="27">
        <v>25.95</v>
      </c>
      <c r="BH63" s="27">
        <v>19.03</v>
      </c>
      <c r="BI63" s="27">
        <v>31.2</v>
      </c>
      <c r="BJ63" s="27">
        <v>4.04</v>
      </c>
      <c r="BK63" s="27">
        <v>79</v>
      </c>
      <c r="BL63" s="27">
        <v>11.63</v>
      </c>
      <c r="BM63" s="27">
        <v>12.53</v>
      </c>
    </row>
    <row r="64" spans="1:65" x14ac:dyDescent="0.25">
      <c r="A64" s="13">
        <v>1614260200</v>
      </c>
      <c r="B64" t="s">
        <v>300</v>
      </c>
      <c r="C64" t="s">
        <v>301</v>
      </c>
      <c r="D64" t="s">
        <v>302</v>
      </c>
      <c r="E64" s="27">
        <v>15.93</v>
      </c>
      <c r="F64" s="27">
        <v>8.18</v>
      </c>
      <c r="G64" s="27">
        <v>4.88</v>
      </c>
      <c r="H64" s="27">
        <v>1.49</v>
      </c>
      <c r="I64" s="27">
        <v>1.24</v>
      </c>
      <c r="J64" s="27">
        <v>4.7</v>
      </c>
      <c r="K64" s="27">
        <v>4.3099999999999996</v>
      </c>
      <c r="L64" s="27">
        <v>1.52</v>
      </c>
      <c r="M64" s="27">
        <v>4.7699999999999996</v>
      </c>
      <c r="N64" s="27">
        <v>3.74</v>
      </c>
      <c r="O64" s="27">
        <v>0.74</v>
      </c>
      <c r="P64" s="27">
        <v>1.88</v>
      </c>
      <c r="Q64" s="27">
        <v>3.82</v>
      </c>
      <c r="R64" s="27">
        <v>5.36</v>
      </c>
      <c r="S64" s="27">
        <v>7.84</v>
      </c>
      <c r="T64" s="27">
        <v>5.48</v>
      </c>
      <c r="U64" s="27">
        <v>6.65</v>
      </c>
      <c r="V64" s="27">
        <v>1.92</v>
      </c>
      <c r="W64" s="27">
        <v>2.9</v>
      </c>
      <c r="X64" s="27">
        <v>2.4700000000000002</v>
      </c>
      <c r="Y64" s="27">
        <v>21.33</v>
      </c>
      <c r="Z64" s="27">
        <v>9.57</v>
      </c>
      <c r="AA64" s="27">
        <v>3.61</v>
      </c>
      <c r="AB64" s="27">
        <v>2.13</v>
      </c>
      <c r="AC64" s="27">
        <v>4.18</v>
      </c>
      <c r="AD64" s="27">
        <v>2.81</v>
      </c>
      <c r="AE64" s="29">
        <v>1733.13</v>
      </c>
      <c r="AF64" s="29">
        <v>533010</v>
      </c>
      <c r="AG64" s="25">
        <v>6.0990000000000002</v>
      </c>
      <c r="AH64" s="29">
        <v>2422.251396329918</v>
      </c>
      <c r="AI64" s="27" t="s">
        <v>786</v>
      </c>
      <c r="AJ64" s="27">
        <v>83.440838333333332</v>
      </c>
      <c r="AK64" s="27">
        <v>51.069953333333309</v>
      </c>
      <c r="AL64" s="27">
        <v>134.51</v>
      </c>
      <c r="AM64" s="27">
        <v>181.16</v>
      </c>
      <c r="AN64" s="27">
        <v>69.59</v>
      </c>
      <c r="AO64" s="30">
        <v>3.1326000000000001</v>
      </c>
      <c r="AP64" s="27">
        <v>153</v>
      </c>
      <c r="AQ64" s="27">
        <v>178</v>
      </c>
      <c r="AR64" s="27">
        <v>119.8</v>
      </c>
      <c r="AS64" s="27">
        <v>11.12</v>
      </c>
      <c r="AT64" s="27">
        <v>19.329999999999998</v>
      </c>
      <c r="AU64" s="27">
        <v>6.29</v>
      </c>
      <c r="AV64" s="27">
        <v>11.32</v>
      </c>
      <c r="AW64" s="27">
        <v>5.12</v>
      </c>
      <c r="AX64" s="27">
        <v>31.2</v>
      </c>
      <c r="AY64" s="27">
        <v>45.6</v>
      </c>
      <c r="AZ64" s="27">
        <v>4.03</v>
      </c>
      <c r="BA64" s="27">
        <v>1.35</v>
      </c>
      <c r="BB64" s="27">
        <v>20.04</v>
      </c>
      <c r="BC64" s="27">
        <v>52.5</v>
      </c>
      <c r="BD64" s="27">
        <v>39</v>
      </c>
      <c r="BE64" s="27">
        <v>52.32</v>
      </c>
      <c r="BF64" s="27">
        <v>112</v>
      </c>
      <c r="BG64" s="27">
        <v>13.25</v>
      </c>
      <c r="BH64" s="27">
        <v>12.56</v>
      </c>
      <c r="BI64" s="27">
        <v>21.75</v>
      </c>
      <c r="BJ64" s="27">
        <v>4.32</v>
      </c>
      <c r="BK64" s="27">
        <v>87.33</v>
      </c>
      <c r="BL64" s="27">
        <v>10.75</v>
      </c>
      <c r="BM64" s="27">
        <v>11.63</v>
      </c>
    </row>
    <row r="65" spans="1:65" x14ac:dyDescent="0.25">
      <c r="A65" s="13">
        <v>1714010115</v>
      </c>
      <c r="B65" t="s">
        <v>303</v>
      </c>
      <c r="C65" t="s">
        <v>304</v>
      </c>
      <c r="D65" t="s">
        <v>305</v>
      </c>
      <c r="E65" s="27">
        <v>15.93</v>
      </c>
      <c r="F65" s="27">
        <v>6.6</v>
      </c>
      <c r="G65" s="27">
        <v>4.72</v>
      </c>
      <c r="H65" s="27">
        <v>1.66</v>
      </c>
      <c r="I65" s="27">
        <v>1.18</v>
      </c>
      <c r="J65" s="27">
        <v>4.76</v>
      </c>
      <c r="K65" s="27">
        <v>4.47</v>
      </c>
      <c r="L65" s="27">
        <v>1.37</v>
      </c>
      <c r="M65" s="27">
        <v>4.78</v>
      </c>
      <c r="N65" s="27">
        <v>3.99</v>
      </c>
      <c r="O65" s="27">
        <v>0.72</v>
      </c>
      <c r="P65" s="27">
        <v>1.9</v>
      </c>
      <c r="Q65" s="27">
        <v>3.51</v>
      </c>
      <c r="R65" s="27">
        <v>4.6900000000000004</v>
      </c>
      <c r="S65" s="27">
        <v>6.07</v>
      </c>
      <c r="T65" s="27">
        <v>5.35</v>
      </c>
      <c r="U65" s="27">
        <v>4.51</v>
      </c>
      <c r="V65" s="27">
        <v>1.73</v>
      </c>
      <c r="W65" s="27">
        <v>2.77</v>
      </c>
      <c r="X65" s="27">
        <v>2.0299999999999998</v>
      </c>
      <c r="Y65" s="27">
        <v>20.12</v>
      </c>
      <c r="Z65" s="27">
        <v>9.1199999999999992</v>
      </c>
      <c r="AA65" s="27">
        <v>3.46</v>
      </c>
      <c r="AB65" s="27">
        <v>2.23</v>
      </c>
      <c r="AC65" s="27">
        <v>3.9</v>
      </c>
      <c r="AD65" s="27">
        <v>2.7</v>
      </c>
      <c r="AE65" s="29">
        <v>1732.4</v>
      </c>
      <c r="AF65" s="29">
        <v>437267</v>
      </c>
      <c r="AG65" s="25">
        <v>6.5589999999999993</v>
      </c>
      <c r="AH65" s="29">
        <v>2085.6099241592301</v>
      </c>
      <c r="AI65" s="27" t="s">
        <v>786</v>
      </c>
      <c r="AJ65" s="27">
        <v>130.44230449999989</v>
      </c>
      <c r="AK65" s="27">
        <v>99.465190983333173</v>
      </c>
      <c r="AL65" s="27">
        <v>229.91</v>
      </c>
      <c r="AM65" s="27">
        <v>202.07</v>
      </c>
      <c r="AN65" s="27">
        <v>56.67</v>
      </c>
      <c r="AO65" s="30">
        <v>3.1549999999999998</v>
      </c>
      <c r="AP65" s="27">
        <v>177.67</v>
      </c>
      <c r="AQ65" s="27">
        <v>164</v>
      </c>
      <c r="AR65" s="27">
        <v>127</v>
      </c>
      <c r="AS65" s="27">
        <v>10.92</v>
      </c>
      <c r="AT65" s="27">
        <v>23.8</v>
      </c>
      <c r="AU65" s="27">
        <v>5.59</v>
      </c>
      <c r="AV65" s="27">
        <v>13.99</v>
      </c>
      <c r="AW65" s="27">
        <v>5.09</v>
      </c>
      <c r="AX65" s="27">
        <v>30</v>
      </c>
      <c r="AY65" s="27">
        <v>51.2</v>
      </c>
      <c r="AZ65" s="27">
        <v>4.16</v>
      </c>
      <c r="BA65" s="27">
        <v>1.47</v>
      </c>
      <c r="BB65" s="27">
        <v>18.88</v>
      </c>
      <c r="BC65" s="27">
        <v>52.6</v>
      </c>
      <c r="BD65" s="27">
        <v>37</v>
      </c>
      <c r="BE65" s="27">
        <v>57.62</v>
      </c>
      <c r="BF65" s="27">
        <v>108</v>
      </c>
      <c r="BG65" s="27">
        <v>19.989999999999998</v>
      </c>
      <c r="BH65" s="27">
        <v>10.92</v>
      </c>
      <c r="BI65" s="27">
        <v>20.8</v>
      </c>
      <c r="BJ65" s="27">
        <v>4.8099999999999996</v>
      </c>
      <c r="BK65" s="27">
        <v>65.61</v>
      </c>
      <c r="BL65" s="27">
        <v>9.43</v>
      </c>
      <c r="BM65" s="27">
        <v>10.94</v>
      </c>
    </row>
    <row r="66" spans="1:65" x14ac:dyDescent="0.25">
      <c r="A66" s="13">
        <v>1716580200</v>
      </c>
      <c r="B66" t="s">
        <v>303</v>
      </c>
      <c r="C66" t="s">
        <v>306</v>
      </c>
      <c r="D66" t="s">
        <v>307</v>
      </c>
      <c r="E66" s="27">
        <v>15.99</v>
      </c>
      <c r="F66" s="27">
        <v>6.65</v>
      </c>
      <c r="G66" s="27">
        <v>5.22</v>
      </c>
      <c r="H66" s="27">
        <v>1.55</v>
      </c>
      <c r="I66" s="27">
        <v>1.2</v>
      </c>
      <c r="J66" s="27">
        <v>4.72</v>
      </c>
      <c r="K66" s="27">
        <v>4.66</v>
      </c>
      <c r="L66" s="27">
        <v>1.36</v>
      </c>
      <c r="M66" s="27">
        <v>4.62</v>
      </c>
      <c r="N66" s="27">
        <v>4.04</v>
      </c>
      <c r="O66" s="27">
        <v>0.79</v>
      </c>
      <c r="P66" s="27">
        <v>1.99</v>
      </c>
      <c r="Q66" s="27">
        <v>3.57</v>
      </c>
      <c r="R66" s="27">
        <v>4.71</v>
      </c>
      <c r="S66" s="27">
        <v>5.85</v>
      </c>
      <c r="T66" s="27">
        <v>5.09</v>
      </c>
      <c r="U66" s="27">
        <v>4.59</v>
      </c>
      <c r="V66" s="27">
        <v>1.65</v>
      </c>
      <c r="W66" s="27">
        <v>2.75</v>
      </c>
      <c r="X66" s="27">
        <v>1.99</v>
      </c>
      <c r="Y66" s="27">
        <v>20.350000000000001</v>
      </c>
      <c r="Z66" s="27">
        <v>9.06</v>
      </c>
      <c r="AA66" s="27">
        <v>3.52</v>
      </c>
      <c r="AB66" s="27">
        <v>2.15</v>
      </c>
      <c r="AC66" s="27">
        <v>3.73</v>
      </c>
      <c r="AD66" s="27">
        <v>2.71</v>
      </c>
      <c r="AE66" s="29">
        <v>1367.5</v>
      </c>
      <c r="AF66" s="29">
        <v>480000</v>
      </c>
      <c r="AG66" s="25">
        <v>6.5439999999999996</v>
      </c>
      <c r="AH66" s="29">
        <v>2285.8720497958143</v>
      </c>
      <c r="AI66" s="27" t="s">
        <v>786</v>
      </c>
      <c r="AJ66" s="27">
        <v>130.115045925</v>
      </c>
      <c r="AK66" s="27">
        <v>99.465190983333173</v>
      </c>
      <c r="AL66" s="27">
        <v>229.59</v>
      </c>
      <c r="AM66" s="27">
        <v>202.07</v>
      </c>
      <c r="AN66" s="27">
        <v>59</v>
      </c>
      <c r="AO66" s="30">
        <v>3.0859999999999999</v>
      </c>
      <c r="AP66" s="27">
        <v>70.25</v>
      </c>
      <c r="AQ66" s="27">
        <v>156.66999999999999</v>
      </c>
      <c r="AR66" s="27">
        <v>98.4</v>
      </c>
      <c r="AS66" s="27">
        <v>10.9</v>
      </c>
      <c r="AT66" s="27">
        <v>24.67</v>
      </c>
      <c r="AU66" s="27">
        <v>5.49</v>
      </c>
      <c r="AV66" s="27">
        <v>12.64</v>
      </c>
      <c r="AW66" s="27">
        <v>5.19</v>
      </c>
      <c r="AX66" s="27">
        <v>31.33</v>
      </c>
      <c r="AY66" s="27">
        <v>59.5</v>
      </c>
      <c r="AZ66" s="27">
        <v>4.13</v>
      </c>
      <c r="BA66" s="27">
        <v>1.67</v>
      </c>
      <c r="BB66" s="27">
        <v>19.5</v>
      </c>
      <c r="BC66" s="27">
        <v>41.66</v>
      </c>
      <c r="BD66" s="27">
        <v>24.5</v>
      </c>
      <c r="BE66" s="27">
        <v>38.99</v>
      </c>
      <c r="BF66" s="27">
        <v>106.75</v>
      </c>
      <c r="BG66" s="27">
        <v>14</v>
      </c>
      <c r="BH66" s="27">
        <v>13.72</v>
      </c>
      <c r="BI66" s="27">
        <v>20</v>
      </c>
      <c r="BJ66" s="27">
        <v>3.97</v>
      </c>
      <c r="BK66" s="27">
        <v>66</v>
      </c>
      <c r="BL66" s="27">
        <v>9.6199999999999992</v>
      </c>
      <c r="BM66" s="27">
        <v>11.41</v>
      </c>
    </row>
    <row r="67" spans="1:65" x14ac:dyDescent="0.25">
      <c r="A67" s="13">
        <v>1716984280</v>
      </c>
      <c r="B67" t="s">
        <v>303</v>
      </c>
      <c r="C67" t="s">
        <v>805</v>
      </c>
      <c r="D67" t="s">
        <v>772</v>
      </c>
      <c r="E67" s="27">
        <v>15.91</v>
      </c>
      <c r="F67" s="27">
        <v>6.57</v>
      </c>
      <c r="G67" s="27">
        <v>4.8499999999999996</v>
      </c>
      <c r="H67" s="27">
        <v>1.54</v>
      </c>
      <c r="I67" s="27">
        <v>1.23</v>
      </c>
      <c r="J67" s="27">
        <v>4.95</v>
      </c>
      <c r="K67" s="27">
        <v>4.8099999999999996</v>
      </c>
      <c r="L67" s="27">
        <v>1.55</v>
      </c>
      <c r="M67" s="27">
        <v>4.8600000000000003</v>
      </c>
      <c r="N67" s="27">
        <v>4.3</v>
      </c>
      <c r="O67" s="27">
        <v>0.76</v>
      </c>
      <c r="P67" s="27">
        <v>2.11</v>
      </c>
      <c r="Q67" s="27">
        <v>3.66</v>
      </c>
      <c r="R67" s="27">
        <v>4.76</v>
      </c>
      <c r="S67" s="27">
        <v>7</v>
      </c>
      <c r="T67" s="27">
        <v>5.65</v>
      </c>
      <c r="U67" s="27">
        <v>5.83</v>
      </c>
      <c r="V67" s="27">
        <v>2.0699999999999998</v>
      </c>
      <c r="W67" s="27">
        <v>2.91</v>
      </c>
      <c r="X67" s="27">
        <v>2.2000000000000002</v>
      </c>
      <c r="Y67" s="27">
        <v>21.08</v>
      </c>
      <c r="Z67" s="27">
        <v>9.7200000000000006</v>
      </c>
      <c r="AA67" s="27">
        <v>3.77</v>
      </c>
      <c r="AB67" s="27">
        <v>2.38</v>
      </c>
      <c r="AC67" s="27">
        <v>4.01</v>
      </c>
      <c r="AD67" s="27">
        <v>2.94</v>
      </c>
      <c r="AE67" s="29">
        <v>3197.67</v>
      </c>
      <c r="AF67" s="29">
        <v>653475</v>
      </c>
      <c r="AG67" s="25">
        <v>6.6310000000000011</v>
      </c>
      <c r="AH67" s="29">
        <v>3140.1486714039038</v>
      </c>
      <c r="AI67" s="27" t="s">
        <v>786</v>
      </c>
      <c r="AJ67" s="27">
        <v>102.82810666666667</v>
      </c>
      <c r="AK67" s="27">
        <v>68.135817336152172</v>
      </c>
      <c r="AL67" s="27">
        <v>170.97</v>
      </c>
      <c r="AM67" s="27">
        <v>214.07</v>
      </c>
      <c r="AN67" s="27">
        <v>67.89</v>
      </c>
      <c r="AO67" s="30">
        <v>3.1084166666666664</v>
      </c>
      <c r="AP67" s="27">
        <v>272</v>
      </c>
      <c r="AQ67" s="27">
        <v>190</v>
      </c>
      <c r="AR67" s="27">
        <v>131</v>
      </c>
      <c r="AS67" s="27">
        <v>11.39</v>
      </c>
      <c r="AT67" s="27">
        <v>22.55</v>
      </c>
      <c r="AU67" s="27">
        <v>5.99</v>
      </c>
      <c r="AV67" s="27">
        <v>12.66</v>
      </c>
      <c r="AW67" s="27">
        <v>6.05</v>
      </c>
      <c r="AX67" s="27">
        <v>48.33</v>
      </c>
      <c r="AY67" s="27">
        <v>63.5</v>
      </c>
      <c r="AZ67" s="27">
        <v>4.04</v>
      </c>
      <c r="BA67" s="27">
        <v>1.49</v>
      </c>
      <c r="BB67" s="27">
        <v>15.43</v>
      </c>
      <c r="BC67" s="27">
        <v>35.21</v>
      </c>
      <c r="BD67" s="27">
        <v>29.49</v>
      </c>
      <c r="BE67" s="27">
        <v>35.26</v>
      </c>
      <c r="BF67" s="27">
        <v>65.599999999999994</v>
      </c>
      <c r="BG67" s="27">
        <v>21.623333333333335</v>
      </c>
      <c r="BH67" s="27">
        <v>17.91</v>
      </c>
      <c r="BI67" s="27">
        <v>26.75</v>
      </c>
      <c r="BJ67" s="27">
        <v>3.81</v>
      </c>
      <c r="BK67" s="27">
        <v>79.69</v>
      </c>
      <c r="BL67" s="27">
        <v>10.35</v>
      </c>
      <c r="BM67" s="27">
        <v>11.08</v>
      </c>
    </row>
    <row r="68" spans="1:65" x14ac:dyDescent="0.25">
      <c r="A68" s="13">
        <v>1719500370</v>
      </c>
      <c r="B68" t="s">
        <v>303</v>
      </c>
      <c r="C68" t="s">
        <v>308</v>
      </c>
      <c r="D68" t="s">
        <v>309</v>
      </c>
      <c r="E68" s="27">
        <v>15.89</v>
      </c>
      <c r="F68" s="27">
        <v>6.65</v>
      </c>
      <c r="G68" s="27">
        <v>4.88</v>
      </c>
      <c r="H68" s="27">
        <v>1.58</v>
      </c>
      <c r="I68" s="27">
        <v>1.18</v>
      </c>
      <c r="J68" s="27">
        <v>4.67</v>
      </c>
      <c r="K68" s="27">
        <v>4.3099999999999996</v>
      </c>
      <c r="L68" s="27">
        <v>1.34</v>
      </c>
      <c r="M68" s="27">
        <v>4.66</v>
      </c>
      <c r="N68" s="27">
        <v>4.03</v>
      </c>
      <c r="O68" s="27">
        <v>0.7</v>
      </c>
      <c r="P68" s="27">
        <v>1.9</v>
      </c>
      <c r="Q68" s="27">
        <v>3.49</v>
      </c>
      <c r="R68" s="27">
        <v>4.7</v>
      </c>
      <c r="S68" s="27">
        <v>5.66</v>
      </c>
      <c r="T68" s="27">
        <v>5.45</v>
      </c>
      <c r="U68" s="27">
        <v>4.2699999999999996</v>
      </c>
      <c r="V68" s="27">
        <v>1.61</v>
      </c>
      <c r="W68" s="27">
        <v>2.83</v>
      </c>
      <c r="X68" s="27">
        <v>1.96</v>
      </c>
      <c r="Y68" s="27">
        <v>20.43</v>
      </c>
      <c r="Z68" s="27">
        <v>8.7200000000000006</v>
      </c>
      <c r="AA68" s="27">
        <v>3.6</v>
      </c>
      <c r="AB68" s="27">
        <v>2.0499999999999998</v>
      </c>
      <c r="AC68" s="27">
        <v>3.83</v>
      </c>
      <c r="AD68" s="27">
        <v>2.7</v>
      </c>
      <c r="AE68" s="29">
        <v>783.75</v>
      </c>
      <c r="AF68" s="29">
        <v>265375</v>
      </c>
      <c r="AG68" s="25">
        <v>6.7169999999999996</v>
      </c>
      <c r="AH68" s="29">
        <v>1286.5500085716662</v>
      </c>
      <c r="AI68" s="27" t="s">
        <v>786</v>
      </c>
      <c r="AJ68" s="27">
        <v>130.28724555833327</v>
      </c>
      <c r="AK68" s="27">
        <v>99.465190983333173</v>
      </c>
      <c r="AL68" s="27">
        <v>229.76</v>
      </c>
      <c r="AM68" s="27">
        <v>202.07</v>
      </c>
      <c r="AN68" s="27">
        <v>50</v>
      </c>
      <c r="AO68" s="30">
        <v>3.0489999999999999</v>
      </c>
      <c r="AP68" s="27">
        <v>90</v>
      </c>
      <c r="AQ68" s="27">
        <v>110</v>
      </c>
      <c r="AR68" s="27">
        <v>94</v>
      </c>
      <c r="AS68" s="27">
        <v>10.87</v>
      </c>
      <c r="AT68" s="27">
        <v>20.63</v>
      </c>
      <c r="AU68" s="27">
        <v>4.99</v>
      </c>
      <c r="AV68" s="27">
        <v>11.59</v>
      </c>
      <c r="AW68" s="27">
        <v>5.61</v>
      </c>
      <c r="AX68" s="27">
        <v>19.5</v>
      </c>
      <c r="AY68" s="27">
        <v>39</v>
      </c>
      <c r="AZ68" s="27">
        <v>4.08</v>
      </c>
      <c r="BA68" s="27">
        <v>1.55</v>
      </c>
      <c r="BB68" s="27">
        <v>17</v>
      </c>
      <c r="BC68" s="27">
        <v>38</v>
      </c>
      <c r="BD68" s="27">
        <v>22</v>
      </c>
      <c r="BE68" s="27">
        <v>33.5</v>
      </c>
      <c r="BF68" s="27">
        <v>67</v>
      </c>
      <c r="BG68" s="27">
        <v>11.666666666666666</v>
      </c>
      <c r="BH68" s="27">
        <v>9.99</v>
      </c>
      <c r="BI68" s="27">
        <v>18</v>
      </c>
      <c r="BJ68" s="27">
        <v>2.7</v>
      </c>
      <c r="BK68" s="27">
        <v>69</v>
      </c>
      <c r="BL68" s="27">
        <v>9.9600000000000009</v>
      </c>
      <c r="BM68" s="27">
        <v>11.29</v>
      </c>
    </row>
    <row r="69" spans="1:65" x14ac:dyDescent="0.25">
      <c r="A69" s="13">
        <v>1716984520</v>
      </c>
      <c r="B69" t="s">
        <v>303</v>
      </c>
      <c r="C69" t="s">
        <v>805</v>
      </c>
      <c r="D69" t="s">
        <v>837</v>
      </c>
      <c r="E69" s="27">
        <v>15.88</v>
      </c>
      <c r="F69" s="27">
        <v>6.73</v>
      </c>
      <c r="G69" s="27">
        <v>4.68</v>
      </c>
      <c r="H69" s="27">
        <v>1.53</v>
      </c>
      <c r="I69" s="27">
        <v>1.18</v>
      </c>
      <c r="J69" s="27">
        <v>4.8600000000000003</v>
      </c>
      <c r="K69" s="27">
        <v>4.66</v>
      </c>
      <c r="L69" s="27">
        <v>1.46</v>
      </c>
      <c r="M69" s="27">
        <v>4.66</v>
      </c>
      <c r="N69" s="27">
        <v>4.63</v>
      </c>
      <c r="O69" s="27">
        <v>0.75</v>
      </c>
      <c r="P69" s="27">
        <v>2.0499999999999998</v>
      </c>
      <c r="Q69" s="27">
        <v>3.62</v>
      </c>
      <c r="R69" s="27">
        <v>4.71</v>
      </c>
      <c r="S69" s="27">
        <v>6.62</v>
      </c>
      <c r="T69" s="27">
        <v>5.4</v>
      </c>
      <c r="U69" s="27">
        <v>5.23</v>
      </c>
      <c r="V69" s="27">
        <v>1.88</v>
      </c>
      <c r="W69" s="27">
        <v>2.85</v>
      </c>
      <c r="X69" s="27">
        <v>2.12</v>
      </c>
      <c r="Y69" s="27">
        <v>20.79</v>
      </c>
      <c r="Z69" s="27">
        <v>9.6300000000000008</v>
      </c>
      <c r="AA69" s="27">
        <v>3.52</v>
      </c>
      <c r="AB69" s="27">
        <v>2.2799999999999998</v>
      </c>
      <c r="AC69" s="27">
        <v>4.0199999999999996</v>
      </c>
      <c r="AD69" s="27">
        <v>2.81</v>
      </c>
      <c r="AE69" s="29">
        <v>1634</v>
      </c>
      <c r="AF69" s="29">
        <v>327125</v>
      </c>
      <c r="AG69" s="25">
        <v>6.6809999999999992</v>
      </c>
      <c r="AH69" s="29">
        <v>1580.0583278507927</v>
      </c>
      <c r="AI69" s="27" t="s">
        <v>786</v>
      </c>
      <c r="AJ69" s="27">
        <v>102.88282749999991</v>
      </c>
      <c r="AK69" s="27">
        <v>68.043100669485511</v>
      </c>
      <c r="AL69" s="27">
        <v>170.92000000000002</v>
      </c>
      <c r="AM69" s="27">
        <v>202.07</v>
      </c>
      <c r="AN69" s="27">
        <v>58.96</v>
      </c>
      <c r="AO69" s="30">
        <v>3.1640000000000001</v>
      </c>
      <c r="AP69" s="27">
        <v>224</v>
      </c>
      <c r="AQ69" s="27">
        <v>170</v>
      </c>
      <c r="AR69" s="27">
        <v>120</v>
      </c>
      <c r="AS69" s="27">
        <v>11.14</v>
      </c>
      <c r="AT69" s="27">
        <v>22.55</v>
      </c>
      <c r="AU69" s="27">
        <v>5.37</v>
      </c>
      <c r="AV69" s="27">
        <v>11.99</v>
      </c>
      <c r="AW69" s="27">
        <v>5.42</v>
      </c>
      <c r="AX69" s="27">
        <v>38.71</v>
      </c>
      <c r="AY69" s="27">
        <v>53.38</v>
      </c>
      <c r="AZ69" s="27">
        <v>4.08</v>
      </c>
      <c r="BA69" s="27">
        <v>1.54</v>
      </c>
      <c r="BB69" s="27">
        <v>17.32</v>
      </c>
      <c r="BC69" s="27">
        <v>33.369999999999997</v>
      </c>
      <c r="BD69" s="27">
        <v>29.99</v>
      </c>
      <c r="BE69" s="27">
        <v>37.81</v>
      </c>
      <c r="BF69" s="27">
        <v>68.7</v>
      </c>
      <c r="BG69" s="27">
        <v>20.583333333333332</v>
      </c>
      <c r="BH69" s="27">
        <v>12.59</v>
      </c>
      <c r="BI69" s="27">
        <v>20</v>
      </c>
      <c r="BJ69" s="27">
        <v>3.5</v>
      </c>
      <c r="BK69" s="27">
        <v>55</v>
      </c>
      <c r="BL69" s="27">
        <v>10.51</v>
      </c>
      <c r="BM69" s="27">
        <v>10.97</v>
      </c>
    </row>
    <row r="70" spans="1:65" x14ac:dyDescent="0.25">
      <c r="A70" s="13">
        <v>1728100480</v>
      </c>
      <c r="B70" t="s">
        <v>303</v>
      </c>
      <c r="C70" t="s">
        <v>310</v>
      </c>
      <c r="D70" t="s">
        <v>311</v>
      </c>
      <c r="E70" s="27">
        <v>15.92</v>
      </c>
      <c r="F70" s="27">
        <v>6.63</v>
      </c>
      <c r="G70" s="27">
        <v>4.71</v>
      </c>
      <c r="H70" s="27">
        <v>1.52</v>
      </c>
      <c r="I70" s="27">
        <v>1.18</v>
      </c>
      <c r="J70" s="27">
        <v>4.7699999999999996</v>
      </c>
      <c r="K70" s="27">
        <v>4.6100000000000003</v>
      </c>
      <c r="L70" s="27">
        <v>1.36</v>
      </c>
      <c r="M70" s="27">
        <v>4.66</v>
      </c>
      <c r="N70" s="27">
        <v>4.8499999999999996</v>
      </c>
      <c r="O70" s="27">
        <v>0.73</v>
      </c>
      <c r="P70" s="27">
        <v>2.0499999999999998</v>
      </c>
      <c r="Q70" s="27">
        <v>3.48</v>
      </c>
      <c r="R70" s="27">
        <v>4.72</v>
      </c>
      <c r="S70" s="27">
        <v>6</v>
      </c>
      <c r="T70" s="27">
        <v>5.3</v>
      </c>
      <c r="U70" s="27">
        <v>4.3600000000000003</v>
      </c>
      <c r="V70" s="27">
        <v>1.69</v>
      </c>
      <c r="W70" s="27">
        <v>2.84</v>
      </c>
      <c r="X70" s="27">
        <v>2.0099999999999998</v>
      </c>
      <c r="Y70" s="27">
        <v>20.22</v>
      </c>
      <c r="Z70" s="27">
        <v>9.1</v>
      </c>
      <c r="AA70" s="27">
        <v>3.43</v>
      </c>
      <c r="AB70" s="27">
        <v>2.1800000000000002</v>
      </c>
      <c r="AC70" s="27">
        <v>4.1500000000000004</v>
      </c>
      <c r="AD70" s="27">
        <v>2.72</v>
      </c>
      <c r="AE70" s="29">
        <v>1336.67</v>
      </c>
      <c r="AF70" s="29">
        <v>295393</v>
      </c>
      <c r="AG70" s="25">
        <v>6.5540000000000003</v>
      </c>
      <c r="AH70" s="29">
        <v>1408.1905172870052</v>
      </c>
      <c r="AI70" s="27" t="s">
        <v>786</v>
      </c>
      <c r="AJ70" s="27">
        <v>102.88282749999991</v>
      </c>
      <c r="AK70" s="27">
        <v>68.043100669485511</v>
      </c>
      <c r="AL70" s="27">
        <v>170.92000000000002</v>
      </c>
      <c r="AM70" s="27">
        <v>202.07</v>
      </c>
      <c r="AN70" s="27">
        <v>63.74</v>
      </c>
      <c r="AO70" s="30">
        <v>2.7242857142857142</v>
      </c>
      <c r="AP70" s="27">
        <v>186.18</v>
      </c>
      <c r="AQ70" s="27">
        <v>132.5</v>
      </c>
      <c r="AR70" s="27">
        <v>123.33</v>
      </c>
      <c r="AS70" s="27">
        <v>10.83</v>
      </c>
      <c r="AT70" s="27">
        <v>21.74</v>
      </c>
      <c r="AU70" s="27">
        <v>5.37</v>
      </c>
      <c r="AV70" s="27">
        <v>13.56</v>
      </c>
      <c r="AW70" s="27">
        <v>5.19</v>
      </c>
      <c r="AX70" s="27">
        <v>24.33</v>
      </c>
      <c r="AY70" s="27">
        <v>34.25</v>
      </c>
      <c r="AZ70" s="27">
        <v>4.1399999999999997</v>
      </c>
      <c r="BA70" s="27">
        <v>1.57</v>
      </c>
      <c r="BB70" s="27">
        <v>13.4</v>
      </c>
      <c r="BC70" s="27">
        <v>38.74</v>
      </c>
      <c r="BD70" s="27">
        <v>28.37</v>
      </c>
      <c r="BE70" s="27">
        <v>39.24</v>
      </c>
      <c r="BF70" s="27">
        <v>94.5</v>
      </c>
      <c r="BG70" s="27">
        <v>6.25</v>
      </c>
      <c r="BH70" s="27">
        <v>8.75</v>
      </c>
      <c r="BI70" s="27">
        <v>18.670000000000002</v>
      </c>
      <c r="BJ70" s="27">
        <v>3.97</v>
      </c>
      <c r="BK70" s="27">
        <v>56.92</v>
      </c>
      <c r="BL70" s="27">
        <v>10.67</v>
      </c>
      <c r="BM70" s="27">
        <v>11.21</v>
      </c>
    </row>
    <row r="71" spans="1:65" x14ac:dyDescent="0.25">
      <c r="A71" s="13">
        <v>1737900700</v>
      </c>
      <c r="B71" t="s">
        <v>303</v>
      </c>
      <c r="C71" t="s">
        <v>312</v>
      </c>
      <c r="D71" t="s">
        <v>313</v>
      </c>
      <c r="E71" s="27">
        <v>15.92</v>
      </c>
      <c r="F71" s="27">
        <v>6.6</v>
      </c>
      <c r="G71" s="27">
        <v>4.92</v>
      </c>
      <c r="H71" s="27">
        <v>1.68</v>
      </c>
      <c r="I71" s="27">
        <v>1.19</v>
      </c>
      <c r="J71" s="27">
        <v>4.74</v>
      </c>
      <c r="K71" s="27">
        <v>4.3499999999999996</v>
      </c>
      <c r="L71" s="27">
        <v>1.35</v>
      </c>
      <c r="M71" s="27">
        <v>4.74</v>
      </c>
      <c r="N71" s="27">
        <v>3.99</v>
      </c>
      <c r="O71" s="27">
        <v>0.71</v>
      </c>
      <c r="P71" s="27">
        <v>1.9</v>
      </c>
      <c r="Q71" s="27">
        <v>3.61</v>
      </c>
      <c r="R71" s="27">
        <v>4.71</v>
      </c>
      <c r="S71" s="27">
        <v>5.75</v>
      </c>
      <c r="T71" s="27">
        <v>5.47</v>
      </c>
      <c r="U71" s="27">
        <v>4.37</v>
      </c>
      <c r="V71" s="27">
        <v>1.62</v>
      </c>
      <c r="W71" s="27">
        <v>2.77</v>
      </c>
      <c r="X71" s="27">
        <v>1.97</v>
      </c>
      <c r="Y71" s="27">
        <v>20.149999999999999</v>
      </c>
      <c r="Z71" s="27">
        <v>8.73</v>
      </c>
      <c r="AA71" s="27">
        <v>3.6</v>
      </c>
      <c r="AB71" s="27">
        <v>2.04</v>
      </c>
      <c r="AC71" s="27">
        <v>3.89</v>
      </c>
      <c r="AD71" s="27">
        <v>2.7</v>
      </c>
      <c r="AE71" s="29">
        <v>1109</v>
      </c>
      <c r="AF71" s="29">
        <v>467850</v>
      </c>
      <c r="AG71" s="25">
        <v>6.6319999999999988</v>
      </c>
      <c r="AH71" s="29">
        <v>2248.3954417022742</v>
      </c>
      <c r="AI71" s="27" t="s">
        <v>786</v>
      </c>
      <c r="AJ71" s="27">
        <v>130.44230449999989</v>
      </c>
      <c r="AK71" s="27">
        <v>88.19390833333334</v>
      </c>
      <c r="AL71" s="27">
        <v>218.63</v>
      </c>
      <c r="AM71" s="27">
        <v>202.07</v>
      </c>
      <c r="AN71" s="27">
        <v>70</v>
      </c>
      <c r="AO71" s="30">
        <v>3.2018</v>
      </c>
      <c r="AP71" s="27">
        <v>64.5</v>
      </c>
      <c r="AQ71" s="27">
        <v>189</v>
      </c>
      <c r="AR71" s="27">
        <v>126</v>
      </c>
      <c r="AS71" s="27">
        <v>10.91</v>
      </c>
      <c r="AT71" s="27">
        <v>27.27</v>
      </c>
      <c r="AU71" s="27">
        <v>5.49</v>
      </c>
      <c r="AV71" s="27">
        <v>13.99</v>
      </c>
      <c r="AW71" s="27">
        <v>5.69</v>
      </c>
      <c r="AX71" s="27">
        <v>22.33</v>
      </c>
      <c r="AY71" s="27">
        <v>42.33</v>
      </c>
      <c r="AZ71" s="27">
        <v>4.1399999999999997</v>
      </c>
      <c r="BA71" s="27">
        <v>1.6</v>
      </c>
      <c r="BB71" s="27">
        <v>20.53</v>
      </c>
      <c r="BC71" s="27">
        <v>35.49</v>
      </c>
      <c r="BD71" s="27">
        <v>24.5</v>
      </c>
      <c r="BE71" s="27">
        <v>34.78</v>
      </c>
      <c r="BF71" s="27">
        <v>137.5</v>
      </c>
      <c r="BG71" s="27">
        <v>3.75</v>
      </c>
      <c r="BH71" s="27">
        <v>10.25</v>
      </c>
      <c r="BI71" s="27">
        <v>17</v>
      </c>
      <c r="BJ71" s="27">
        <v>3.81</v>
      </c>
      <c r="BK71" s="27">
        <v>61.98</v>
      </c>
      <c r="BL71" s="27">
        <v>9.7899999999999991</v>
      </c>
      <c r="BM71" s="27">
        <v>11.3</v>
      </c>
    </row>
    <row r="72" spans="1:65" x14ac:dyDescent="0.25">
      <c r="A72" s="13">
        <v>1740420800</v>
      </c>
      <c r="B72" t="s">
        <v>303</v>
      </c>
      <c r="C72" t="s">
        <v>314</v>
      </c>
      <c r="D72" t="s">
        <v>315</v>
      </c>
      <c r="E72" s="27">
        <v>15.93</v>
      </c>
      <c r="F72" s="27">
        <v>6.77</v>
      </c>
      <c r="G72" s="27">
        <v>5.26</v>
      </c>
      <c r="H72" s="27">
        <v>1.53</v>
      </c>
      <c r="I72" s="27">
        <v>1.19</v>
      </c>
      <c r="J72" s="27">
        <v>4.7699999999999996</v>
      </c>
      <c r="K72" s="27">
        <v>4.58</v>
      </c>
      <c r="L72" s="27">
        <v>1.41</v>
      </c>
      <c r="M72" s="27">
        <v>4.5199999999999996</v>
      </c>
      <c r="N72" s="27">
        <v>4.54</v>
      </c>
      <c r="O72" s="27">
        <v>0.78</v>
      </c>
      <c r="P72" s="27">
        <v>2.02</v>
      </c>
      <c r="Q72" s="27">
        <v>3.68</v>
      </c>
      <c r="R72" s="27">
        <v>4.71</v>
      </c>
      <c r="S72" s="27">
        <v>5.91</v>
      </c>
      <c r="T72" s="27">
        <v>5.25</v>
      </c>
      <c r="U72" s="27">
        <v>4.8600000000000003</v>
      </c>
      <c r="V72" s="27">
        <v>1.69</v>
      </c>
      <c r="W72" s="27">
        <v>2.81</v>
      </c>
      <c r="X72" s="27">
        <v>2.02</v>
      </c>
      <c r="Y72" s="27">
        <v>20.3</v>
      </c>
      <c r="Z72" s="27">
        <v>9.18</v>
      </c>
      <c r="AA72" s="27">
        <v>3.54</v>
      </c>
      <c r="AB72" s="27">
        <v>2.19</v>
      </c>
      <c r="AC72" s="27">
        <v>3.71</v>
      </c>
      <c r="AD72" s="27">
        <v>2.73</v>
      </c>
      <c r="AE72" s="29">
        <v>1372.5</v>
      </c>
      <c r="AF72" s="29">
        <v>377034</v>
      </c>
      <c r="AG72" s="25">
        <v>6.6440000000000001</v>
      </c>
      <c r="AH72" s="29">
        <v>1814.1964763626479</v>
      </c>
      <c r="AI72" s="27" t="s">
        <v>786</v>
      </c>
      <c r="AJ72" s="27">
        <v>102.65964416666664</v>
      </c>
      <c r="AK72" s="27">
        <v>67.996742336152167</v>
      </c>
      <c r="AL72" s="27">
        <v>170.66</v>
      </c>
      <c r="AM72" s="27">
        <v>202.07</v>
      </c>
      <c r="AN72" s="27">
        <v>60</v>
      </c>
      <c r="AO72" s="30">
        <v>3.1269999999999998</v>
      </c>
      <c r="AP72" s="27">
        <v>70</v>
      </c>
      <c r="AQ72" s="27">
        <v>190</v>
      </c>
      <c r="AR72" s="27">
        <v>122</v>
      </c>
      <c r="AS72" s="27">
        <v>10.95</v>
      </c>
      <c r="AT72" s="27">
        <v>33.49</v>
      </c>
      <c r="AU72" s="27">
        <v>5.29</v>
      </c>
      <c r="AV72" s="27">
        <v>12.49</v>
      </c>
      <c r="AW72" s="27">
        <v>5.12</v>
      </c>
      <c r="AX72" s="27">
        <v>29.25</v>
      </c>
      <c r="AY72" s="27">
        <v>40</v>
      </c>
      <c r="AZ72" s="27">
        <v>4.09</v>
      </c>
      <c r="BA72" s="27">
        <v>1.53</v>
      </c>
      <c r="BB72" s="27">
        <v>14.75</v>
      </c>
      <c r="BC72" s="27">
        <v>44</v>
      </c>
      <c r="BD72" s="27">
        <v>29.99</v>
      </c>
      <c r="BE72" s="27">
        <v>46</v>
      </c>
      <c r="BF72" s="27">
        <v>89</v>
      </c>
      <c r="BG72" s="27">
        <v>3.75</v>
      </c>
      <c r="BH72" s="27">
        <v>12.49</v>
      </c>
      <c r="BI72" s="27">
        <v>14.2</v>
      </c>
      <c r="BJ72" s="27">
        <v>3.99</v>
      </c>
      <c r="BK72" s="27">
        <v>56</v>
      </c>
      <c r="BL72" s="27">
        <v>10.199999999999999</v>
      </c>
      <c r="BM72" s="27">
        <v>11.28</v>
      </c>
    </row>
    <row r="73" spans="1:65" x14ac:dyDescent="0.25">
      <c r="A73" s="13">
        <v>1814020100</v>
      </c>
      <c r="B73" t="s">
        <v>318</v>
      </c>
      <c r="C73" t="s">
        <v>319</v>
      </c>
      <c r="D73" t="s">
        <v>320</v>
      </c>
      <c r="E73" s="27">
        <v>16.03</v>
      </c>
      <c r="F73" s="27">
        <v>6.63</v>
      </c>
      <c r="G73" s="27">
        <v>4.9800000000000004</v>
      </c>
      <c r="H73" s="27">
        <v>1.79</v>
      </c>
      <c r="I73" s="27">
        <v>1.1299999999999999</v>
      </c>
      <c r="J73" s="27">
        <v>4.8</v>
      </c>
      <c r="K73" s="27">
        <v>4.33</v>
      </c>
      <c r="L73" s="27">
        <v>1.39</v>
      </c>
      <c r="M73" s="27">
        <v>4.79</v>
      </c>
      <c r="N73" s="27">
        <v>4.28</v>
      </c>
      <c r="O73" s="27">
        <v>0.69</v>
      </c>
      <c r="P73" s="27">
        <v>2.04</v>
      </c>
      <c r="Q73" s="27">
        <v>3.96</v>
      </c>
      <c r="R73" s="27">
        <v>4.5999999999999996</v>
      </c>
      <c r="S73" s="27">
        <v>5.75</v>
      </c>
      <c r="T73" s="27">
        <v>5.53</v>
      </c>
      <c r="U73" s="27">
        <v>5.19</v>
      </c>
      <c r="V73" s="27">
        <v>1.62</v>
      </c>
      <c r="W73" s="27">
        <v>2.94</v>
      </c>
      <c r="X73" s="27">
        <v>2</v>
      </c>
      <c r="Y73" s="27">
        <v>20.84</v>
      </c>
      <c r="Z73" s="27">
        <v>9</v>
      </c>
      <c r="AA73" s="27">
        <v>3.59</v>
      </c>
      <c r="AB73" s="27">
        <v>1.85</v>
      </c>
      <c r="AC73" s="27">
        <v>4.1100000000000003</v>
      </c>
      <c r="AD73" s="27">
        <v>2.73</v>
      </c>
      <c r="AE73" s="29">
        <v>1377.2</v>
      </c>
      <c r="AF73" s="29">
        <v>552570</v>
      </c>
      <c r="AG73" s="25">
        <v>6.3869999999999996</v>
      </c>
      <c r="AH73" s="29">
        <v>2588.741923451928</v>
      </c>
      <c r="AI73" s="27" t="s">
        <v>786</v>
      </c>
      <c r="AJ73" s="27">
        <v>108.07819366666637</v>
      </c>
      <c r="AK73" s="27">
        <v>80.813098333333301</v>
      </c>
      <c r="AL73" s="27">
        <v>188.89</v>
      </c>
      <c r="AM73" s="27">
        <v>194.08</v>
      </c>
      <c r="AN73" s="27">
        <v>62.5</v>
      </c>
      <c r="AO73" s="30">
        <v>3.2175000000000002</v>
      </c>
      <c r="AP73" s="27">
        <v>158.5</v>
      </c>
      <c r="AQ73" s="27">
        <v>150</v>
      </c>
      <c r="AR73" s="27">
        <v>152.25</v>
      </c>
      <c r="AS73" s="27">
        <v>11.06</v>
      </c>
      <c r="AT73" s="27">
        <v>24.06</v>
      </c>
      <c r="AU73" s="27">
        <v>5.99</v>
      </c>
      <c r="AV73" s="27">
        <v>14.39</v>
      </c>
      <c r="AW73" s="27">
        <v>5.04</v>
      </c>
      <c r="AX73" s="27">
        <v>29.33</v>
      </c>
      <c r="AY73" s="27">
        <v>50</v>
      </c>
      <c r="AZ73" s="27">
        <v>4.03</v>
      </c>
      <c r="BA73" s="27">
        <v>1.62</v>
      </c>
      <c r="BB73" s="27">
        <v>16.25</v>
      </c>
      <c r="BC73" s="27">
        <v>37.659999999999997</v>
      </c>
      <c r="BD73" s="27">
        <v>26.66</v>
      </c>
      <c r="BE73" s="27">
        <v>47.75</v>
      </c>
      <c r="BF73" s="27">
        <v>100</v>
      </c>
      <c r="BG73" s="27">
        <v>3.75</v>
      </c>
      <c r="BH73" s="27">
        <v>11.49</v>
      </c>
      <c r="BI73" s="27">
        <v>17.670000000000002</v>
      </c>
      <c r="BJ73" s="27">
        <v>3.47</v>
      </c>
      <c r="BK73" s="27">
        <v>66.58</v>
      </c>
      <c r="BL73" s="27">
        <v>10.57</v>
      </c>
      <c r="BM73" s="27">
        <v>10.85</v>
      </c>
    </row>
    <row r="74" spans="1:65" x14ac:dyDescent="0.25">
      <c r="A74" s="13">
        <v>1821140320</v>
      </c>
      <c r="B74" t="s">
        <v>318</v>
      </c>
      <c r="C74" t="s">
        <v>321</v>
      </c>
      <c r="D74" t="s">
        <v>322</v>
      </c>
      <c r="E74" s="27">
        <v>15.92</v>
      </c>
      <c r="F74" s="27">
        <v>7.18</v>
      </c>
      <c r="G74" s="27">
        <v>5.03</v>
      </c>
      <c r="H74" s="27">
        <v>1.64</v>
      </c>
      <c r="I74" s="27">
        <v>1.1599999999999999</v>
      </c>
      <c r="J74" s="27">
        <v>5.19</v>
      </c>
      <c r="K74" s="27">
        <v>4.1500000000000004</v>
      </c>
      <c r="L74" s="27">
        <v>1.41</v>
      </c>
      <c r="M74" s="27">
        <v>4.58</v>
      </c>
      <c r="N74" s="27">
        <v>4.28</v>
      </c>
      <c r="O74" s="27">
        <v>0.71</v>
      </c>
      <c r="P74" s="27">
        <v>2.04</v>
      </c>
      <c r="Q74" s="27">
        <v>3.73</v>
      </c>
      <c r="R74" s="27">
        <v>4.71</v>
      </c>
      <c r="S74" s="27">
        <v>6.18</v>
      </c>
      <c r="T74" s="27">
        <v>5.2</v>
      </c>
      <c r="U74" s="27">
        <v>4.83</v>
      </c>
      <c r="V74" s="27">
        <v>1.72</v>
      </c>
      <c r="W74" s="27">
        <v>2.8</v>
      </c>
      <c r="X74" s="27">
        <v>2.06</v>
      </c>
      <c r="Y74" s="27">
        <v>20.84</v>
      </c>
      <c r="Z74" s="27">
        <v>9.6199999999999992</v>
      </c>
      <c r="AA74" s="27">
        <v>3.18</v>
      </c>
      <c r="AB74" s="27">
        <v>2.13</v>
      </c>
      <c r="AC74" s="27">
        <v>4.05</v>
      </c>
      <c r="AD74" s="27">
        <v>2.68</v>
      </c>
      <c r="AE74" s="29">
        <v>1264.33</v>
      </c>
      <c r="AF74" s="29">
        <v>419250</v>
      </c>
      <c r="AG74" s="25">
        <v>6.4470000000000001</v>
      </c>
      <c r="AH74" s="29">
        <v>1976.5117100455689</v>
      </c>
      <c r="AI74" s="27" t="s">
        <v>786</v>
      </c>
      <c r="AJ74" s="27">
        <v>132.19738808499989</v>
      </c>
      <c r="AK74" s="27">
        <v>78.050921999999829</v>
      </c>
      <c r="AL74" s="27">
        <v>210.25</v>
      </c>
      <c r="AM74" s="27">
        <v>194.08</v>
      </c>
      <c r="AN74" s="27">
        <v>68.67</v>
      </c>
      <c r="AO74" s="30">
        <v>3.1059999999999999</v>
      </c>
      <c r="AP74" s="27">
        <v>151</v>
      </c>
      <c r="AQ74" s="27">
        <v>180</v>
      </c>
      <c r="AR74" s="27">
        <v>113</v>
      </c>
      <c r="AS74" s="27">
        <v>11.3</v>
      </c>
      <c r="AT74" s="27">
        <v>18.46</v>
      </c>
      <c r="AU74" s="27">
        <v>5.09</v>
      </c>
      <c r="AV74" s="27">
        <v>13.99</v>
      </c>
      <c r="AW74" s="27">
        <v>5.09</v>
      </c>
      <c r="AX74" s="27">
        <v>18.5</v>
      </c>
      <c r="AY74" s="27">
        <v>32.67</v>
      </c>
      <c r="AZ74" s="27">
        <v>4.1100000000000003</v>
      </c>
      <c r="BA74" s="27">
        <v>1.47</v>
      </c>
      <c r="BB74" s="27">
        <v>14.08</v>
      </c>
      <c r="BC74" s="27">
        <v>44</v>
      </c>
      <c r="BD74" s="27">
        <v>24.5</v>
      </c>
      <c r="BE74" s="27">
        <v>48</v>
      </c>
      <c r="BF74" s="27">
        <v>89</v>
      </c>
      <c r="BG74" s="27">
        <v>22.739166666666666</v>
      </c>
      <c r="BH74" s="27">
        <v>10.5</v>
      </c>
      <c r="BI74" s="27">
        <v>16.670000000000002</v>
      </c>
      <c r="BJ74" s="27">
        <v>5.24</v>
      </c>
      <c r="BK74" s="27">
        <v>72.33</v>
      </c>
      <c r="BL74" s="27">
        <v>10.16</v>
      </c>
      <c r="BM74" s="27">
        <v>11.1</v>
      </c>
    </row>
    <row r="75" spans="1:65" x14ac:dyDescent="0.25">
      <c r="A75" s="13">
        <v>1821780340</v>
      </c>
      <c r="B75" t="s">
        <v>318</v>
      </c>
      <c r="C75" t="s">
        <v>323</v>
      </c>
      <c r="D75" t="s">
        <v>324</v>
      </c>
      <c r="E75" s="27">
        <v>15.9</v>
      </c>
      <c r="F75" s="27">
        <v>6.99</v>
      </c>
      <c r="G75" s="27">
        <v>4.42</v>
      </c>
      <c r="H75" s="27">
        <v>1.5</v>
      </c>
      <c r="I75" s="27">
        <v>1.17</v>
      </c>
      <c r="J75" s="27">
        <v>4.5999999999999996</v>
      </c>
      <c r="K75" s="27">
        <v>4.74</v>
      </c>
      <c r="L75" s="27">
        <v>1.34</v>
      </c>
      <c r="M75" s="27">
        <v>4.54</v>
      </c>
      <c r="N75" s="27">
        <v>4.03</v>
      </c>
      <c r="O75" s="27">
        <v>0.76</v>
      </c>
      <c r="P75" s="27">
        <v>1.92</v>
      </c>
      <c r="Q75" s="27">
        <v>3.71</v>
      </c>
      <c r="R75" s="27">
        <v>4.6100000000000003</v>
      </c>
      <c r="S75" s="27">
        <v>5.77</v>
      </c>
      <c r="T75" s="27">
        <v>4.87</v>
      </c>
      <c r="U75" s="27">
        <v>4.34</v>
      </c>
      <c r="V75" s="27">
        <v>1.59</v>
      </c>
      <c r="W75" s="27">
        <v>2.68</v>
      </c>
      <c r="X75" s="27">
        <v>1.96</v>
      </c>
      <c r="Y75" s="27">
        <v>20.11</v>
      </c>
      <c r="Z75" s="27">
        <v>8.86</v>
      </c>
      <c r="AA75" s="27">
        <v>3.3</v>
      </c>
      <c r="AB75" s="27">
        <v>2.0699999999999998</v>
      </c>
      <c r="AC75" s="27">
        <v>3.68</v>
      </c>
      <c r="AD75" s="27">
        <v>2.66</v>
      </c>
      <c r="AE75" s="29">
        <v>1150.75</v>
      </c>
      <c r="AF75" s="29">
        <v>391367</v>
      </c>
      <c r="AG75" s="25">
        <v>6.4229999999999992</v>
      </c>
      <c r="AH75" s="29">
        <v>1840.4404175357276</v>
      </c>
      <c r="AI75" s="27" t="s">
        <v>786</v>
      </c>
      <c r="AJ75" s="27">
        <v>148.04913333333317</v>
      </c>
      <c r="AK75" s="27">
        <v>79.767071666666553</v>
      </c>
      <c r="AL75" s="27">
        <v>227.82</v>
      </c>
      <c r="AM75" s="27">
        <v>194.08</v>
      </c>
      <c r="AN75" s="27">
        <v>61.41</v>
      </c>
      <c r="AO75" s="30">
        <v>2.7982500000000003</v>
      </c>
      <c r="AP75" s="27">
        <v>114.2</v>
      </c>
      <c r="AQ75" s="27">
        <v>155</v>
      </c>
      <c r="AR75" s="27">
        <v>119</v>
      </c>
      <c r="AS75" s="27">
        <v>10.86</v>
      </c>
      <c r="AT75" s="27">
        <v>22.91</v>
      </c>
      <c r="AU75" s="27">
        <v>5.99</v>
      </c>
      <c r="AV75" s="27">
        <v>10.41</v>
      </c>
      <c r="AW75" s="27">
        <v>5.13</v>
      </c>
      <c r="AX75" s="27">
        <v>23.33</v>
      </c>
      <c r="AY75" s="27">
        <v>37.630000000000003</v>
      </c>
      <c r="AZ75" s="27">
        <v>4.0999999999999996</v>
      </c>
      <c r="BA75" s="27">
        <v>1.72</v>
      </c>
      <c r="BB75" s="27">
        <v>19.989999999999998</v>
      </c>
      <c r="BC75" s="27">
        <v>49.75</v>
      </c>
      <c r="BD75" s="27">
        <v>30.8</v>
      </c>
      <c r="BE75" s="27">
        <v>49.65</v>
      </c>
      <c r="BF75" s="27">
        <v>109</v>
      </c>
      <c r="BG75" s="27">
        <v>8.25</v>
      </c>
      <c r="BH75" s="27">
        <v>13.1</v>
      </c>
      <c r="BI75" s="27">
        <v>17.5</v>
      </c>
      <c r="BJ75" s="27">
        <v>4.54</v>
      </c>
      <c r="BK75" s="27">
        <v>94.43</v>
      </c>
      <c r="BL75" s="27">
        <v>10.09</v>
      </c>
      <c r="BM75" s="27">
        <v>11.23</v>
      </c>
    </row>
    <row r="76" spans="1:65" x14ac:dyDescent="0.25">
      <c r="A76" s="13">
        <v>1823060400</v>
      </c>
      <c r="B76" t="s">
        <v>318</v>
      </c>
      <c r="C76" t="s">
        <v>325</v>
      </c>
      <c r="D76" t="s">
        <v>326</v>
      </c>
      <c r="E76" s="27">
        <v>15.91</v>
      </c>
      <c r="F76" s="27">
        <v>6.74</v>
      </c>
      <c r="G76" s="27">
        <v>5.07</v>
      </c>
      <c r="H76" s="27">
        <v>1.68</v>
      </c>
      <c r="I76" s="27">
        <v>1.18</v>
      </c>
      <c r="J76" s="27">
        <v>4.74</v>
      </c>
      <c r="K76" s="27">
        <v>4.37</v>
      </c>
      <c r="L76" s="27">
        <v>1.38</v>
      </c>
      <c r="M76" s="27">
        <v>4.7300000000000004</v>
      </c>
      <c r="N76" s="27">
        <v>4.3</v>
      </c>
      <c r="O76" s="27">
        <v>0.72</v>
      </c>
      <c r="P76" s="27">
        <v>1.97</v>
      </c>
      <c r="Q76" s="27">
        <v>3.81</v>
      </c>
      <c r="R76" s="27">
        <v>4.6900000000000004</v>
      </c>
      <c r="S76" s="27">
        <v>5.81</v>
      </c>
      <c r="T76" s="27">
        <v>5.5</v>
      </c>
      <c r="U76" s="27">
        <v>4.82</v>
      </c>
      <c r="V76" s="27">
        <v>1.61</v>
      </c>
      <c r="W76" s="27">
        <v>2.81</v>
      </c>
      <c r="X76" s="27">
        <v>1.98</v>
      </c>
      <c r="Y76" s="27">
        <v>20.49</v>
      </c>
      <c r="Z76" s="27">
        <v>8.74</v>
      </c>
      <c r="AA76" s="27">
        <v>3.62</v>
      </c>
      <c r="AB76" s="27">
        <v>2.09</v>
      </c>
      <c r="AC76" s="27">
        <v>3.82</v>
      </c>
      <c r="AD76" s="27">
        <v>2.72</v>
      </c>
      <c r="AE76" s="29">
        <v>1623</v>
      </c>
      <c r="AF76" s="29">
        <v>394023</v>
      </c>
      <c r="AG76" s="25">
        <v>6.3959999999999999</v>
      </c>
      <c r="AH76" s="29">
        <v>1847.7039505012717</v>
      </c>
      <c r="AI76" s="27" t="s">
        <v>786</v>
      </c>
      <c r="AJ76" s="27">
        <v>112.7465421666664</v>
      </c>
      <c r="AK76" s="27">
        <v>77.863266749999809</v>
      </c>
      <c r="AL76" s="27">
        <v>190.61</v>
      </c>
      <c r="AM76" s="27">
        <v>194.08</v>
      </c>
      <c r="AN76" s="27">
        <v>60</v>
      </c>
      <c r="AO76" s="30">
        <v>3.1506666666666665</v>
      </c>
      <c r="AP76" s="27">
        <v>121.67</v>
      </c>
      <c r="AQ76" s="27">
        <v>135</v>
      </c>
      <c r="AR76" s="27">
        <v>116</v>
      </c>
      <c r="AS76" s="27">
        <v>11.02</v>
      </c>
      <c r="AT76" s="27">
        <v>20.63</v>
      </c>
      <c r="AU76" s="27">
        <v>5.0599999999999996</v>
      </c>
      <c r="AV76" s="27">
        <v>11.62</v>
      </c>
      <c r="AW76" s="27">
        <v>5.14</v>
      </c>
      <c r="AX76" s="27">
        <v>27.5</v>
      </c>
      <c r="AY76" s="27">
        <v>42.67</v>
      </c>
      <c r="AZ76" s="27">
        <v>4.08</v>
      </c>
      <c r="BA76" s="27">
        <v>1.52</v>
      </c>
      <c r="BB76" s="27">
        <v>17.510000000000002</v>
      </c>
      <c r="BC76" s="27">
        <v>44.74</v>
      </c>
      <c r="BD76" s="27">
        <v>39</v>
      </c>
      <c r="BE76" s="27">
        <v>43.39</v>
      </c>
      <c r="BF76" s="27">
        <v>96.67</v>
      </c>
      <c r="BG76" s="27">
        <v>26.650000000000002</v>
      </c>
      <c r="BH76" s="27">
        <v>15.24</v>
      </c>
      <c r="BI76" s="27">
        <v>20</v>
      </c>
      <c r="BJ76" s="27">
        <v>3.81</v>
      </c>
      <c r="BK76" s="27">
        <v>54.5</v>
      </c>
      <c r="BL76" s="27">
        <v>10.39</v>
      </c>
      <c r="BM76" s="27">
        <v>10.84</v>
      </c>
    </row>
    <row r="77" spans="1:65" x14ac:dyDescent="0.25">
      <c r="A77" s="13">
        <v>1826900550</v>
      </c>
      <c r="B77" t="s">
        <v>318</v>
      </c>
      <c r="C77" t="s">
        <v>820</v>
      </c>
      <c r="D77" t="s">
        <v>327</v>
      </c>
      <c r="E77" s="27">
        <v>15.9</v>
      </c>
      <c r="F77" s="27">
        <v>6.9</v>
      </c>
      <c r="G77" s="27">
        <v>5.08</v>
      </c>
      <c r="H77" s="27">
        <v>1.68</v>
      </c>
      <c r="I77" s="27">
        <v>1.1599999999999999</v>
      </c>
      <c r="J77" s="27">
        <v>4.72</v>
      </c>
      <c r="K77" s="27">
        <v>4.37</v>
      </c>
      <c r="L77" s="27">
        <v>1.38</v>
      </c>
      <c r="M77" s="27">
        <v>4.7</v>
      </c>
      <c r="N77" s="27">
        <v>4.6900000000000004</v>
      </c>
      <c r="O77" s="27">
        <v>0.72</v>
      </c>
      <c r="P77" s="27">
        <v>1.98</v>
      </c>
      <c r="Q77" s="27">
        <v>3.83</v>
      </c>
      <c r="R77" s="27">
        <v>4.66</v>
      </c>
      <c r="S77" s="27">
        <v>5.83</v>
      </c>
      <c r="T77" s="27">
        <v>5.45</v>
      </c>
      <c r="U77" s="27">
        <v>4.83</v>
      </c>
      <c r="V77" s="27">
        <v>1.61</v>
      </c>
      <c r="W77" s="27">
        <v>2.78</v>
      </c>
      <c r="X77" s="27">
        <v>1.98</v>
      </c>
      <c r="Y77" s="27">
        <v>20.52</v>
      </c>
      <c r="Z77" s="27">
        <v>8.77</v>
      </c>
      <c r="AA77" s="27">
        <v>3.55</v>
      </c>
      <c r="AB77" s="27">
        <v>2.0499999999999998</v>
      </c>
      <c r="AC77" s="27">
        <v>3.95</v>
      </c>
      <c r="AD77" s="27">
        <v>2.7</v>
      </c>
      <c r="AE77" s="29">
        <v>1401.9</v>
      </c>
      <c r="AF77" s="29">
        <v>376495</v>
      </c>
      <c r="AG77" s="25">
        <v>6.3970000000000002</v>
      </c>
      <c r="AH77" s="29">
        <v>1765.6942295803708</v>
      </c>
      <c r="AI77" s="27" t="s">
        <v>786</v>
      </c>
      <c r="AJ77" s="27">
        <v>112.12579195833321</v>
      </c>
      <c r="AK77" s="27">
        <v>80.209024999999897</v>
      </c>
      <c r="AL77" s="27">
        <v>192.33999999999997</v>
      </c>
      <c r="AM77" s="27">
        <v>194.08</v>
      </c>
      <c r="AN77" s="27">
        <v>59.8</v>
      </c>
      <c r="AO77" s="30">
        <v>3.1654545454545455</v>
      </c>
      <c r="AP77" s="27">
        <v>84.8</v>
      </c>
      <c r="AQ77" s="27">
        <v>100.69</v>
      </c>
      <c r="AR77" s="27">
        <v>117.2</v>
      </c>
      <c r="AS77" s="27">
        <v>11</v>
      </c>
      <c r="AT77" s="27">
        <v>18.670000000000002</v>
      </c>
      <c r="AU77" s="27">
        <v>4.99</v>
      </c>
      <c r="AV77" s="27">
        <v>13.24</v>
      </c>
      <c r="AW77" s="27">
        <v>5.1100000000000003</v>
      </c>
      <c r="AX77" s="27">
        <v>23.2</v>
      </c>
      <c r="AY77" s="27">
        <v>40.5</v>
      </c>
      <c r="AZ77" s="27">
        <v>4.1100000000000003</v>
      </c>
      <c r="BA77" s="27">
        <v>1.58</v>
      </c>
      <c r="BB77" s="27">
        <v>17.38</v>
      </c>
      <c r="BC77" s="27">
        <v>47.56</v>
      </c>
      <c r="BD77" s="27">
        <v>26.69</v>
      </c>
      <c r="BE77" s="27">
        <v>41.6</v>
      </c>
      <c r="BF77" s="27">
        <v>75.38</v>
      </c>
      <c r="BG77" s="27">
        <v>3.75</v>
      </c>
      <c r="BH77" s="27">
        <v>11.42</v>
      </c>
      <c r="BI77" s="27">
        <v>18.7</v>
      </c>
      <c r="BJ77" s="27">
        <v>3.74</v>
      </c>
      <c r="BK77" s="27">
        <v>72.650000000000006</v>
      </c>
      <c r="BL77" s="27">
        <v>10.43</v>
      </c>
      <c r="BM77" s="27">
        <v>10.8</v>
      </c>
    </row>
    <row r="78" spans="1:65" x14ac:dyDescent="0.25">
      <c r="A78" s="13">
        <v>1829020100</v>
      </c>
      <c r="B78" t="s">
        <v>318</v>
      </c>
      <c r="C78" t="s">
        <v>328</v>
      </c>
      <c r="D78" t="s">
        <v>329</v>
      </c>
      <c r="E78" s="27">
        <v>15.93</v>
      </c>
      <c r="F78" s="27">
        <v>7.46</v>
      </c>
      <c r="G78" s="27">
        <v>5.19</v>
      </c>
      <c r="H78" s="27">
        <v>1.7</v>
      </c>
      <c r="I78" s="27">
        <v>1.17</v>
      </c>
      <c r="J78" s="27">
        <v>4.7300000000000004</v>
      </c>
      <c r="K78" s="27">
        <v>4.3499999999999996</v>
      </c>
      <c r="L78" s="27">
        <v>1.38</v>
      </c>
      <c r="M78" s="27">
        <v>4.76</v>
      </c>
      <c r="N78" s="27">
        <v>4.3</v>
      </c>
      <c r="O78" s="27">
        <v>0.7</v>
      </c>
      <c r="P78" s="27">
        <v>1.92</v>
      </c>
      <c r="Q78" s="27">
        <v>3.77</v>
      </c>
      <c r="R78" s="27">
        <v>4.68</v>
      </c>
      <c r="S78" s="27">
        <v>5.83</v>
      </c>
      <c r="T78" s="27">
        <v>5.55</v>
      </c>
      <c r="U78" s="27">
        <v>4.58</v>
      </c>
      <c r="V78" s="27">
        <v>1.62</v>
      </c>
      <c r="W78" s="27">
        <v>2.84</v>
      </c>
      <c r="X78" s="27">
        <v>1.97</v>
      </c>
      <c r="Y78" s="27">
        <v>20.440000000000001</v>
      </c>
      <c r="Z78" s="27">
        <v>8.74</v>
      </c>
      <c r="AA78" s="27">
        <v>3.57</v>
      </c>
      <c r="AB78" s="27">
        <v>1.99</v>
      </c>
      <c r="AC78" s="27">
        <v>3.92</v>
      </c>
      <c r="AD78" s="27">
        <v>2.72</v>
      </c>
      <c r="AE78" s="29">
        <v>934.5</v>
      </c>
      <c r="AF78" s="29">
        <v>297995</v>
      </c>
      <c r="AG78" s="25">
        <v>6.4189999999999996</v>
      </c>
      <c r="AH78" s="29">
        <v>1400.7638407135703</v>
      </c>
      <c r="AI78" s="27" t="s">
        <v>786</v>
      </c>
      <c r="AJ78" s="27">
        <v>102.40051033333314</v>
      </c>
      <c r="AK78" s="27">
        <v>88.250944999999817</v>
      </c>
      <c r="AL78" s="27">
        <v>190.65</v>
      </c>
      <c r="AM78" s="27">
        <v>194.08</v>
      </c>
      <c r="AN78" s="27">
        <v>50</v>
      </c>
      <c r="AO78" s="30">
        <v>3.1459999999999999</v>
      </c>
      <c r="AP78" s="27">
        <v>111.67</v>
      </c>
      <c r="AQ78" s="27">
        <v>92.5</v>
      </c>
      <c r="AR78" s="27">
        <v>103.33</v>
      </c>
      <c r="AS78" s="27">
        <v>10.94</v>
      </c>
      <c r="AT78" s="27">
        <v>21.87</v>
      </c>
      <c r="AU78" s="27">
        <v>6.29</v>
      </c>
      <c r="AV78" s="27">
        <v>14.12</v>
      </c>
      <c r="AW78" s="27">
        <v>5.29</v>
      </c>
      <c r="AX78" s="27">
        <v>22.5</v>
      </c>
      <c r="AY78" s="27">
        <v>32.5</v>
      </c>
      <c r="AZ78" s="27">
        <v>4.08</v>
      </c>
      <c r="BA78" s="27">
        <v>1.5</v>
      </c>
      <c r="BB78" s="27">
        <v>15.49</v>
      </c>
      <c r="BC78" s="27">
        <v>15.49</v>
      </c>
      <c r="BD78" s="27">
        <v>14.66</v>
      </c>
      <c r="BE78" s="27">
        <v>19.66</v>
      </c>
      <c r="BF78" s="27">
        <v>80</v>
      </c>
      <c r="BG78" s="27">
        <v>19.489999999999998</v>
      </c>
      <c r="BH78" s="27">
        <v>7.49</v>
      </c>
      <c r="BI78" s="27">
        <v>20</v>
      </c>
      <c r="BJ78" s="27">
        <v>3.74</v>
      </c>
      <c r="BK78" s="27">
        <v>78.33</v>
      </c>
      <c r="BL78" s="27">
        <v>10.210000000000001</v>
      </c>
      <c r="BM78" s="27">
        <v>10.88</v>
      </c>
    </row>
    <row r="79" spans="1:65" x14ac:dyDescent="0.25">
      <c r="A79" s="13">
        <v>1829200720</v>
      </c>
      <c r="B79" t="s">
        <v>318</v>
      </c>
      <c r="C79" t="s">
        <v>330</v>
      </c>
      <c r="D79" t="s">
        <v>331</v>
      </c>
      <c r="E79" s="27">
        <v>15.91</v>
      </c>
      <c r="F79" s="27">
        <v>7.18</v>
      </c>
      <c r="G79" s="27">
        <v>5.05</v>
      </c>
      <c r="H79" s="27">
        <v>1.63</v>
      </c>
      <c r="I79" s="27">
        <v>1.18</v>
      </c>
      <c r="J79" s="27">
        <v>4.6399999999999997</v>
      </c>
      <c r="K79" s="27">
        <v>4.34</v>
      </c>
      <c r="L79" s="27">
        <v>1.34</v>
      </c>
      <c r="M79" s="27">
        <v>4.67</v>
      </c>
      <c r="N79" s="27">
        <v>4.29</v>
      </c>
      <c r="O79" s="27">
        <v>0.7</v>
      </c>
      <c r="P79" s="27">
        <v>1.92</v>
      </c>
      <c r="Q79" s="27">
        <v>3.71</v>
      </c>
      <c r="R79" s="27">
        <v>4.71</v>
      </c>
      <c r="S79" s="27">
        <v>5.79</v>
      </c>
      <c r="T79" s="27">
        <v>5.42</v>
      </c>
      <c r="U79" s="27">
        <v>4.3499999999999996</v>
      </c>
      <c r="V79" s="27">
        <v>1.58</v>
      </c>
      <c r="W79" s="27">
        <v>2.76</v>
      </c>
      <c r="X79" s="27">
        <v>1.95</v>
      </c>
      <c r="Y79" s="27">
        <v>20.18</v>
      </c>
      <c r="Z79" s="27">
        <v>8.4600000000000009</v>
      </c>
      <c r="AA79" s="27">
        <v>3.46</v>
      </c>
      <c r="AB79" s="27">
        <v>2.0299999999999998</v>
      </c>
      <c r="AC79" s="27">
        <v>3.75</v>
      </c>
      <c r="AD79" s="27">
        <v>2.67</v>
      </c>
      <c r="AE79" s="29">
        <v>1355</v>
      </c>
      <c r="AF79" s="29">
        <v>452067</v>
      </c>
      <c r="AG79" s="25">
        <v>6.36</v>
      </c>
      <c r="AH79" s="29">
        <v>2111.907269269901</v>
      </c>
      <c r="AI79" s="27" t="s">
        <v>786</v>
      </c>
      <c r="AJ79" s="27">
        <v>107.15148030666654</v>
      </c>
      <c r="AK79" s="27">
        <v>88.250944999999817</v>
      </c>
      <c r="AL79" s="27">
        <v>195.4</v>
      </c>
      <c r="AM79" s="27">
        <v>194.08</v>
      </c>
      <c r="AN79" s="27">
        <v>61.75</v>
      </c>
      <c r="AO79" s="30">
        <v>3.1086666666666667</v>
      </c>
      <c r="AP79" s="27">
        <v>139</v>
      </c>
      <c r="AQ79" s="27">
        <v>133</v>
      </c>
      <c r="AR79" s="27">
        <v>139.75</v>
      </c>
      <c r="AS79" s="27">
        <v>10.86</v>
      </c>
      <c r="AT79" s="27">
        <v>20.65</v>
      </c>
      <c r="AU79" s="27">
        <v>4.9800000000000004</v>
      </c>
      <c r="AV79" s="27">
        <v>13.12</v>
      </c>
      <c r="AW79" s="27">
        <v>5.03</v>
      </c>
      <c r="AX79" s="27">
        <v>23.33</v>
      </c>
      <c r="AY79" s="27">
        <v>41</v>
      </c>
      <c r="AZ79" s="27">
        <v>4.16</v>
      </c>
      <c r="BA79" s="27">
        <v>1.51</v>
      </c>
      <c r="BB79" s="27">
        <v>17.72</v>
      </c>
      <c r="BC79" s="27">
        <v>59.93</v>
      </c>
      <c r="BD79" s="27">
        <v>38.6</v>
      </c>
      <c r="BE79" s="27">
        <v>44.66</v>
      </c>
      <c r="BF79" s="27">
        <v>89.5</v>
      </c>
      <c r="BG79" s="27">
        <v>14.999166666666667</v>
      </c>
      <c r="BH79" s="27">
        <v>10.63</v>
      </c>
      <c r="BI79" s="27">
        <v>30</v>
      </c>
      <c r="BJ79" s="27">
        <v>3.81</v>
      </c>
      <c r="BK79" s="27">
        <v>60</v>
      </c>
      <c r="BL79" s="27">
        <v>10.06</v>
      </c>
      <c r="BM79" s="27">
        <v>11.02</v>
      </c>
    </row>
    <row r="80" spans="1:65" x14ac:dyDescent="0.25">
      <c r="A80" s="13">
        <v>1839980840</v>
      </c>
      <c r="B80" t="s">
        <v>318</v>
      </c>
      <c r="C80" t="s">
        <v>332</v>
      </c>
      <c r="D80" t="s">
        <v>333</v>
      </c>
      <c r="E80" s="27">
        <v>15.88</v>
      </c>
      <c r="F80" s="27">
        <v>7.0055882350000003</v>
      </c>
      <c r="G80" s="27">
        <v>4.95</v>
      </c>
      <c r="H80" s="27">
        <v>1.6</v>
      </c>
      <c r="I80" s="27">
        <v>1.18</v>
      </c>
      <c r="J80" s="27">
        <v>4.7300000000000004</v>
      </c>
      <c r="K80" s="27">
        <v>4.25</v>
      </c>
      <c r="L80" s="27">
        <v>1.34</v>
      </c>
      <c r="M80" s="27">
        <v>4.66</v>
      </c>
      <c r="N80" s="27">
        <v>4.29</v>
      </c>
      <c r="O80" s="27">
        <v>0.71</v>
      </c>
      <c r="P80" s="27">
        <v>1.91</v>
      </c>
      <c r="Q80" s="27">
        <v>3.7</v>
      </c>
      <c r="R80" s="27">
        <v>4.7</v>
      </c>
      <c r="S80" s="27">
        <v>5.74</v>
      </c>
      <c r="T80" s="27">
        <v>5.36</v>
      </c>
      <c r="U80" s="27">
        <v>4.21</v>
      </c>
      <c r="V80" s="27">
        <v>1.6</v>
      </c>
      <c r="W80" s="27">
        <v>2.8</v>
      </c>
      <c r="X80" s="27">
        <v>1.97</v>
      </c>
      <c r="Y80" s="27">
        <v>20.13</v>
      </c>
      <c r="Z80" s="27">
        <v>8.75</v>
      </c>
      <c r="AA80" s="27">
        <v>3.35</v>
      </c>
      <c r="AB80" s="27">
        <v>2.04</v>
      </c>
      <c r="AC80" s="27">
        <v>3.86</v>
      </c>
      <c r="AD80" s="27">
        <v>2.68</v>
      </c>
      <c r="AE80" s="29">
        <v>885</v>
      </c>
      <c r="AF80" s="29">
        <v>325000</v>
      </c>
      <c r="AG80" s="25">
        <v>6.4160000000000013</v>
      </c>
      <c r="AH80" s="29">
        <v>1527.225148959873</v>
      </c>
      <c r="AI80" s="27" t="s">
        <v>786</v>
      </c>
      <c r="AJ80" s="27">
        <v>79.80080508333333</v>
      </c>
      <c r="AK80" s="27">
        <v>85.50262166666657</v>
      </c>
      <c r="AL80" s="27">
        <v>165.3</v>
      </c>
      <c r="AM80" s="27">
        <v>194.08</v>
      </c>
      <c r="AN80" s="27">
        <v>59.08</v>
      </c>
      <c r="AO80" s="30">
        <v>3.1019999999999999</v>
      </c>
      <c r="AP80" s="27">
        <v>72</v>
      </c>
      <c r="AQ80" s="27">
        <v>107.5</v>
      </c>
      <c r="AR80" s="27">
        <v>96</v>
      </c>
      <c r="AS80" s="27">
        <v>10.98</v>
      </c>
      <c r="AT80" s="27">
        <v>26.98</v>
      </c>
      <c r="AU80" s="27">
        <v>4.8899999999999997</v>
      </c>
      <c r="AV80" s="27">
        <v>12.21</v>
      </c>
      <c r="AW80" s="27">
        <v>5.49</v>
      </c>
      <c r="AX80" s="27">
        <v>20</v>
      </c>
      <c r="AY80" s="27">
        <v>28.33</v>
      </c>
      <c r="AZ80" s="27">
        <v>4.12</v>
      </c>
      <c r="BA80" s="27">
        <v>1.73</v>
      </c>
      <c r="BB80" s="27">
        <v>23</v>
      </c>
      <c r="BC80" s="27">
        <v>18.920000000000002</v>
      </c>
      <c r="BD80" s="27">
        <v>29.32</v>
      </c>
      <c r="BE80" s="27">
        <v>18.93</v>
      </c>
      <c r="BF80" s="27">
        <v>95</v>
      </c>
      <c r="BG80" s="27">
        <v>3.75</v>
      </c>
      <c r="BH80" s="27">
        <v>6.99</v>
      </c>
      <c r="BI80" s="27">
        <v>12</v>
      </c>
      <c r="BJ80" s="27">
        <v>3.97</v>
      </c>
      <c r="BK80" s="27">
        <v>53</v>
      </c>
      <c r="BL80" s="27">
        <v>10.38</v>
      </c>
      <c r="BM80" s="27">
        <v>11.73</v>
      </c>
    </row>
    <row r="81" spans="1:65" x14ac:dyDescent="0.25">
      <c r="A81" s="13">
        <v>1843780870</v>
      </c>
      <c r="B81" t="s">
        <v>318</v>
      </c>
      <c r="C81" t="s">
        <v>334</v>
      </c>
      <c r="D81" t="s">
        <v>335</v>
      </c>
      <c r="E81" s="27">
        <v>15.93</v>
      </c>
      <c r="F81" s="27">
        <v>6.64</v>
      </c>
      <c r="G81" s="27">
        <v>5.27</v>
      </c>
      <c r="H81" s="27">
        <v>1.71</v>
      </c>
      <c r="I81" s="27">
        <v>1.18</v>
      </c>
      <c r="J81" s="27">
        <v>5.09</v>
      </c>
      <c r="K81" s="27">
        <v>4.28</v>
      </c>
      <c r="L81" s="27">
        <v>1.39</v>
      </c>
      <c r="M81" s="27">
        <v>4.6399999999999997</v>
      </c>
      <c r="N81" s="27">
        <v>4.8499999999999996</v>
      </c>
      <c r="O81" s="27">
        <v>0.73</v>
      </c>
      <c r="P81" s="27">
        <v>2.1</v>
      </c>
      <c r="Q81" s="27">
        <v>3.75</v>
      </c>
      <c r="R81" s="27">
        <v>4.7300000000000004</v>
      </c>
      <c r="S81" s="27">
        <v>6.03</v>
      </c>
      <c r="T81" s="27">
        <v>5.52</v>
      </c>
      <c r="U81" s="27">
        <v>4.5999999999999996</v>
      </c>
      <c r="V81" s="27">
        <v>1.66</v>
      </c>
      <c r="W81" s="27">
        <v>2.85</v>
      </c>
      <c r="X81" s="27">
        <v>2.0299999999999998</v>
      </c>
      <c r="Y81" s="27">
        <v>20.39</v>
      </c>
      <c r="Z81" s="27">
        <v>9.6</v>
      </c>
      <c r="AA81" s="27">
        <v>3.52</v>
      </c>
      <c r="AB81" s="27">
        <v>2.17</v>
      </c>
      <c r="AC81" s="27">
        <v>4.04</v>
      </c>
      <c r="AD81" s="27">
        <v>2.71</v>
      </c>
      <c r="AE81" s="29">
        <v>1594.33</v>
      </c>
      <c r="AF81" s="29">
        <v>350000</v>
      </c>
      <c r="AG81" s="25">
        <v>6.4480000000000013</v>
      </c>
      <c r="AH81" s="29">
        <v>1650.2118278891926</v>
      </c>
      <c r="AI81" s="27" t="s">
        <v>786</v>
      </c>
      <c r="AJ81" s="27">
        <v>113.1071109999998</v>
      </c>
      <c r="AK81" s="27">
        <v>78.050921999999829</v>
      </c>
      <c r="AL81" s="27">
        <v>191.16</v>
      </c>
      <c r="AM81" s="27">
        <v>194.08</v>
      </c>
      <c r="AN81" s="27">
        <v>43.47</v>
      </c>
      <c r="AO81" s="30">
        <v>3.085</v>
      </c>
      <c r="AP81" s="27">
        <v>117.67</v>
      </c>
      <c r="AQ81" s="27">
        <v>125</v>
      </c>
      <c r="AR81" s="27">
        <v>118.67</v>
      </c>
      <c r="AS81" s="27">
        <v>10.99</v>
      </c>
      <c r="AT81" s="27">
        <v>34.770000000000003</v>
      </c>
      <c r="AU81" s="27">
        <v>5.24</v>
      </c>
      <c r="AV81" s="27">
        <v>14.24</v>
      </c>
      <c r="AW81" s="27">
        <v>5.09</v>
      </c>
      <c r="AX81" s="27">
        <v>27</v>
      </c>
      <c r="AY81" s="27">
        <v>48.33</v>
      </c>
      <c r="AZ81" s="27">
        <v>4.1100000000000003</v>
      </c>
      <c r="BA81" s="27">
        <v>1.55</v>
      </c>
      <c r="BB81" s="27">
        <v>20</v>
      </c>
      <c r="BC81" s="27">
        <v>32.49</v>
      </c>
      <c r="BD81" s="27">
        <v>21.49</v>
      </c>
      <c r="BE81" s="27">
        <v>31.66</v>
      </c>
      <c r="BF81" s="27">
        <v>102.82</v>
      </c>
      <c r="BG81" s="27">
        <v>3.75</v>
      </c>
      <c r="BH81" s="27">
        <v>11.75</v>
      </c>
      <c r="BI81" s="27">
        <v>13</v>
      </c>
      <c r="BJ81" s="27">
        <v>3.99</v>
      </c>
      <c r="BK81" s="27">
        <v>74.5</v>
      </c>
      <c r="BL81" s="27">
        <v>9.98</v>
      </c>
      <c r="BM81" s="27">
        <v>11.06</v>
      </c>
    </row>
    <row r="82" spans="1:65" x14ac:dyDescent="0.25">
      <c r="A82" s="13">
        <v>1911180100</v>
      </c>
      <c r="B82" t="s">
        <v>336</v>
      </c>
      <c r="C82" t="s">
        <v>337</v>
      </c>
      <c r="D82" t="s">
        <v>338</v>
      </c>
      <c r="E82" s="27">
        <v>15.94</v>
      </c>
      <c r="F82" s="27">
        <v>6.37</v>
      </c>
      <c r="G82" s="27">
        <v>4.9000000000000004</v>
      </c>
      <c r="H82" s="27">
        <v>1.53</v>
      </c>
      <c r="I82" s="27">
        <v>1.1200000000000001</v>
      </c>
      <c r="J82" s="27">
        <v>4.43</v>
      </c>
      <c r="K82" s="27">
        <v>4.3600000000000003</v>
      </c>
      <c r="L82" s="27">
        <v>1.39</v>
      </c>
      <c r="M82" s="27">
        <v>4.7300000000000004</v>
      </c>
      <c r="N82" s="27">
        <v>3.98</v>
      </c>
      <c r="O82" s="27">
        <v>0.77</v>
      </c>
      <c r="P82" s="27">
        <v>1.91</v>
      </c>
      <c r="Q82" s="27">
        <v>3.79</v>
      </c>
      <c r="R82" s="27">
        <v>4.7300000000000004</v>
      </c>
      <c r="S82" s="27">
        <v>5.76</v>
      </c>
      <c r="T82" s="27">
        <v>4.21</v>
      </c>
      <c r="U82" s="27">
        <v>4.95</v>
      </c>
      <c r="V82" s="27">
        <v>1.46</v>
      </c>
      <c r="W82" s="27">
        <v>2.29</v>
      </c>
      <c r="X82" s="27">
        <v>2.23</v>
      </c>
      <c r="Y82" s="27">
        <v>20.03</v>
      </c>
      <c r="Z82" s="27">
        <v>8.93</v>
      </c>
      <c r="AA82" s="27">
        <v>2.89</v>
      </c>
      <c r="AB82" s="27">
        <v>1.84</v>
      </c>
      <c r="AC82" s="27">
        <v>3.95</v>
      </c>
      <c r="AD82" s="27">
        <v>2.74</v>
      </c>
      <c r="AE82" s="29">
        <v>1157.5</v>
      </c>
      <c r="AF82" s="29">
        <v>524900</v>
      </c>
      <c r="AG82" s="25">
        <v>6.3259999999999996</v>
      </c>
      <c r="AH82" s="29">
        <v>2443.4170868311767</v>
      </c>
      <c r="AI82" s="27" t="s">
        <v>786</v>
      </c>
      <c r="AJ82" s="27">
        <v>126.89216833333315</v>
      </c>
      <c r="AK82" s="27">
        <v>81.165719999999908</v>
      </c>
      <c r="AL82" s="27">
        <v>208.06</v>
      </c>
      <c r="AM82" s="27">
        <v>191.6</v>
      </c>
      <c r="AN82" s="27">
        <v>70</v>
      </c>
      <c r="AO82" s="30">
        <v>2.71</v>
      </c>
      <c r="AP82" s="27">
        <v>227.67</v>
      </c>
      <c r="AQ82" s="27">
        <v>137</v>
      </c>
      <c r="AR82" s="27">
        <v>109</v>
      </c>
      <c r="AS82" s="27">
        <v>11.21</v>
      </c>
      <c r="AT82" s="27">
        <v>33.18</v>
      </c>
      <c r="AU82" s="27">
        <v>5.64</v>
      </c>
      <c r="AV82" s="27">
        <v>12.34</v>
      </c>
      <c r="AW82" s="27">
        <v>5.25</v>
      </c>
      <c r="AX82" s="27">
        <v>29.25</v>
      </c>
      <c r="AY82" s="27">
        <v>48.88</v>
      </c>
      <c r="AZ82" s="27">
        <v>4.13</v>
      </c>
      <c r="BA82" s="27">
        <v>1.58</v>
      </c>
      <c r="BB82" s="27">
        <v>17.54</v>
      </c>
      <c r="BC82" s="27">
        <v>34.99</v>
      </c>
      <c r="BD82" s="27">
        <v>33.5</v>
      </c>
      <c r="BE82" s="27">
        <v>41</v>
      </c>
      <c r="BF82" s="27">
        <v>119</v>
      </c>
      <c r="BG82" s="27">
        <v>3.75</v>
      </c>
      <c r="BH82" s="27">
        <v>8.75</v>
      </c>
      <c r="BI82" s="27">
        <v>17.5</v>
      </c>
      <c r="BJ82" s="27">
        <v>4.49</v>
      </c>
      <c r="BK82" s="27">
        <v>56</v>
      </c>
      <c r="BL82" s="27">
        <v>10.210000000000001</v>
      </c>
      <c r="BM82" s="27">
        <v>10.95</v>
      </c>
    </row>
    <row r="83" spans="1:65" x14ac:dyDescent="0.25">
      <c r="A83" s="13">
        <v>1915460177</v>
      </c>
      <c r="B83" t="s">
        <v>336</v>
      </c>
      <c r="C83" t="s">
        <v>339</v>
      </c>
      <c r="D83" t="s">
        <v>340</v>
      </c>
      <c r="E83" s="27">
        <v>16.010000000000002</v>
      </c>
      <c r="F83" s="27">
        <v>6.55</v>
      </c>
      <c r="G83" s="27">
        <v>4.54</v>
      </c>
      <c r="H83" s="27">
        <v>1.56</v>
      </c>
      <c r="I83" s="27">
        <v>1.1399999999999999</v>
      </c>
      <c r="J83" s="27">
        <v>4.5999999999999996</v>
      </c>
      <c r="K83" s="27">
        <v>4.29</v>
      </c>
      <c r="L83" s="27">
        <v>1.36</v>
      </c>
      <c r="M83" s="27">
        <v>4.72</v>
      </c>
      <c r="N83" s="27">
        <v>4.38</v>
      </c>
      <c r="O83" s="27">
        <v>0.76</v>
      </c>
      <c r="P83" s="27">
        <v>1.88</v>
      </c>
      <c r="Q83" s="27">
        <v>3.6</v>
      </c>
      <c r="R83" s="27">
        <v>4.66</v>
      </c>
      <c r="S83" s="27">
        <v>5.79</v>
      </c>
      <c r="T83" s="27">
        <v>4.5199999999999996</v>
      </c>
      <c r="U83" s="27">
        <v>4.58</v>
      </c>
      <c r="V83" s="27">
        <v>1.5</v>
      </c>
      <c r="W83" s="27">
        <v>2.4900000000000002</v>
      </c>
      <c r="X83" s="27">
        <v>2.06</v>
      </c>
      <c r="Y83" s="27">
        <v>20.13</v>
      </c>
      <c r="Z83" s="27">
        <v>8.9499999999999993</v>
      </c>
      <c r="AA83" s="27">
        <v>3.02</v>
      </c>
      <c r="AB83" s="27">
        <v>1.94</v>
      </c>
      <c r="AC83" s="27">
        <v>3.83</v>
      </c>
      <c r="AD83" s="27">
        <v>2.6</v>
      </c>
      <c r="AE83" s="29">
        <v>1172</v>
      </c>
      <c r="AF83" s="29">
        <v>364000</v>
      </c>
      <c r="AG83" s="25">
        <v>6.5019999999999998</v>
      </c>
      <c r="AH83" s="29">
        <v>1725.9047970653189</v>
      </c>
      <c r="AI83" s="27" t="s">
        <v>786</v>
      </c>
      <c r="AJ83" s="27">
        <v>128.35367333333332</v>
      </c>
      <c r="AK83" s="27">
        <v>80.017031666666568</v>
      </c>
      <c r="AL83" s="27">
        <v>208.37</v>
      </c>
      <c r="AM83" s="27">
        <v>191.6</v>
      </c>
      <c r="AN83" s="27">
        <v>64</v>
      </c>
      <c r="AO83" s="30">
        <v>2.9655</v>
      </c>
      <c r="AP83" s="27">
        <v>123</v>
      </c>
      <c r="AQ83" s="27">
        <v>183</v>
      </c>
      <c r="AR83" s="27">
        <v>98.2</v>
      </c>
      <c r="AS83" s="27">
        <v>10.88</v>
      </c>
      <c r="AT83" s="27">
        <v>19.45</v>
      </c>
      <c r="AU83" s="27">
        <v>4.8899999999999997</v>
      </c>
      <c r="AV83" s="27">
        <v>13.44</v>
      </c>
      <c r="AW83" s="27">
        <v>5.16</v>
      </c>
      <c r="AX83" s="27">
        <v>19.2</v>
      </c>
      <c r="AY83" s="27">
        <v>28</v>
      </c>
      <c r="AZ83" s="27">
        <v>4.12</v>
      </c>
      <c r="BA83" s="27">
        <v>1.21</v>
      </c>
      <c r="BB83" s="27">
        <v>18.100000000000001</v>
      </c>
      <c r="BC83" s="27">
        <v>32.159999999999997</v>
      </c>
      <c r="BD83" s="27">
        <v>25.39</v>
      </c>
      <c r="BE83" s="27">
        <v>32.5</v>
      </c>
      <c r="BF83" s="27">
        <v>91.33</v>
      </c>
      <c r="BG83" s="27">
        <v>16.25</v>
      </c>
      <c r="BH83" s="27">
        <v>10.63</v>
      </c>
      <c r="BI83" s="27">
        <v>11.67</v>
      </c>
      <c r="BJ83" s="27">
        <v>3.97</v>
      </c>
      <c r="BK83" s="27">
        <v>71</v>
      </c>
      <c r="BL83" s="27">
        <v>10.07</v>
      </c>
      <c r="BM83" s="27">
        <v>11.04</v>
      </c>
    </row>
    <row r="84" spans="1:65" x14ac:dyDescent="0.25">
      <c r="A84" s="13">
        <v>1919340300</v>
      </c>
      <c r="B84" t="s">
        <v>336</v>
      </c>
      <c r="C84" t="s">
        <v>341</v>
      </c>
      <c r="D84" t="s">
        <v>342</v>
      </c>
      <c r="E84" s="27">
        <v>15.96</v>
      </c>
      <c r="F84" s="27">
        <v>6.45</v>
      </c>
      <c r="G84" s="27">
        <v>4.74</v>
      </c>
      <c r="H84" s="27">
        <v>1.5</v>
      </c>
      <c r="I84" s="27">
        <v>1.1599999999999999</v>
      </c>
      <c r="J84" s="27">
        <v>4.6900000000000004</v>
      </c>
      <c r="K84" s="27">
        <v>4.2300000000000004</v>
      </c>
      <c r="L84" s="27">
        <v>1.39</v>
      </c>
      <c r="M84" s="27">
        <v>4.75</v>
      </c>
      <c r="N84" s="27">
        <v>3.98</v>
      </c>
      <c r="O84" s="27">
        <v>0.76</v>
      </c>
      <c r="P84" s="27">
        <v>1.9</v>
      </c>
      <c r="Q84" s="27">
        <v>3.62</v>
      </c>
      <c r="R84" s="27">
        <v>4.75</v>
      </c>
      <c r="S84" s="27">
        <v>5.9</v>
      </c>
      <c r="T84" s="27">
        <v>4.7</v>
      </c>
      <c r="U84" s="27">
        <v>4.6900000000000004</v>
      </c>
      <c r="V84" s="27">
        <v>1.63</v>
      </c>
      <c r="W84" s="27">
        <v>2.58</v>
      </c>
      <c r="X84" s="27">
        <v>2.11</v>
      </c>
      <c r="Y84" s="27">
        <v>20.2</v>
      </c>
      <c r="Z84" s="27">
        <v>9.24</v>
      </c>
      <c r="AA84" s="27">
        <v>3.12</v>
      </c>
      <c r="AB84" s="27">
        <v>2.0499999999999998</v>
      </c>
      <c r="AC84" s="27">
        <v>3.91</v>
      </c>
      <c r="AD84" s="27">
        <v>2.71</v>
      </c>
      <c r="AE84" s="29">
        <v>1272.83</v>
      </c>
      <c r="AF84" s="29">
        <v>438533</v>
      </c>
      <c r="AG84" s="25">
        <v>6.5250000000000004</v>
      </c>
      <c r="AH84" s="29">
        <v>2084.2806228095606</v>
      </c>
      <c r="AI84" s="27" t="s">
        <v>786</v>
      </c>
      <c r="AJ84" s="27">
        <v>81.756272499999838</v>
      </c>
      <c r="AK84" s="27">
        <v>66.272633333333246</v>
      </c>
      <c r="AL84" s="27">
        <v>148.03</v>
      </c>
      <c r="AM84" s="27">
        <v>202.07</v>
      </c>
      <c r="AN84" s="27">
        <v>67.5</v>
      </c>
      <c r="AO84" s="30">
        <v>3.0647500000000001</v>
      </c>
      <c r="AP84" s="27">
        <v>95</v>
      </c>
      <c r="AQ84" s="27">
        <v>188.93</v>
      </c>
      <c r="AR84" s="27">
        <v>105</v>
      </c>
      <c r="AS84" s="27">
        <v>11.02</v>
      </c>
      <c r="AT84" s="27">
        <v>17.95</v>
      </c>
      <c r="AU84" s="27">
        <v>5.19</v>
      </c>
      <c r="AV84" s="27">
        <v>11.89</v>
      </c>
      <c r="AW84" s="27">
        <v>4.95</v>
      </c>
      <c r="AX84" s="27">
        <v>35</v>
      </c>
      <c r="AY84" s="27">
        <v>43</v>
      </c>
      <c r="AZ84" s="27">
        <v>4.1100000000000003</v>
      </c>
      <c r="BA84" s="27">
        <v>1.55</v>
      </c>
      <c r="BB84" s="27">
        <v>19.7</v>
      </c>
      <c r="BC84" s="27">
        <v>34.99</v>
      </c>
      <c r="BD84" s="27">
        <v>24</v>
      </c>
      <c r="BE84" s="27">
        <v>36.99</v>
      </c>
      <c r="BF84" s="27">
        <v>112</v>
      </c>
      <c r="BG84" s="27">
        <v>19.989999999999998</v>
      </c>
      <c r="BH84" s="27">
        <v>12.25</v>
      </c>
      <c r="BI84" s="27">
        <v>17</v>
      </c>
      <c r="BJ84" s="27">
        <v>3.49</v>
      </c>
      <c r="BK84" s="27">
        <v>44</v>
      </c>
      <c r="BL84" s="27">
        <v>10.15</v>
      </c>
      <c r="BM84" s="27">
        <v>10.75</v>
      </c>
    </row>
    <row r="85" spans="1:65" x14ac:dyDescent="0.25">
      <c r="A85" s="13">
        <v>1919780330</v>
      </c>
      <c r="B85" t="s">
        <v>336</v>
      </c>
      <c r="C85" t="s">
        <v>773</v>
      </c>
      <c r="D85" t="s">
        <v>774</v>
      </c>
      <c r="E85" s="27">
        <v>15.95</v>
      </c>
      <c r="F85" s="27">
        <v>6.87</v>
      </c>
      <c r="G85" s="27">
        <v>4.8499999999999996</v>
      </c>
      <c r="H85" s="27">
        <v>1.51</v>
      </c>
      <c r="I85" s="27">
        <v>1.1200000000000001</v>
      </c>
      <c r="J85" s="27">
        <v>4.59</v>
      </c>
      <c r="K85" s="27">
        <v>4.3899999999999997</v>
      </c>
      <c r="L85" s="27">
        <v>1.41</v>
      </c>
      <c r="M85" s="27">
        <v>4.78</v>
      </c>
      <c r="N85" s="27">
        <v>4.21</v>
      </c>
      <c r="O85" s="27">
        <v>0.77</v>
      </c>
      <c r="P85" s="27">
        <v>1.99</v>
      </c>
      <c r="Q85" s="27">
        <v>3.89</v>
      </c>
      <c r="R85" s="27">
        <v>4.7699999999999996</v>
      </c>
      <c r="S85" s="27">
        <v>5.72</v>
      </c>
      <c r="T85" s="27">
        <v>4.5599999999999996</v>
      </c>
      <c r="U85" s="27">
        <v>5.1100000000000003</v>
      </c>
      <c r="V85" s="27">
        <v>1.47</v>
      </c>
      <c r="W85" s="27">
        <v>2.41</v>
      </c>
      <c r="X85" s="27">
        <v>2.19</v>
      </c>
      <c r="Y85" s="27">
        <v>20.45</v>
      </c>
      <c r="Z85" s="27">
        <v>8.9700000000000006</v>
      </c>
      <c r="AA85" s="27">
        <v>3.11</v>
      </c>
      <c r="AB85" s="27">
        <v>1.99</v>
      </c>
      <c r="AC85" s="27">
        <v>3.88</v>
      </c>
      <c r="AD85" s="27">
        <v>2.79</v>
      </c>
      <c r="AE85" s="29">
        <v>862.3</v>
      </c>
      <c r="AF85" s="29">
        <v>357852</v>
      </c>
      <c r="AG85" s="25">
        <v>6.3840000000000003</v>
      </c>
      <c r="AH85" s="29">
        <v>1675.9783355837346</v>
      </c>
      <c r="AI85" s="27" t="s">
        <v>786</v>
      </c>
      <c r="AJ85" s="27">
        <v>80.811529999999905</v>
      </c>
      <c r="AK85" s="27">
        <v>67.335714999999951</v>
      </c>
      <c r="AL85" s="27">
        <v>148.15</v>
      </c>
      <c r="AM85" s="27">
        <v>191.6</v>
      </c>
      <c r="AN85" s="27">
        <v>68.61</v>
      </c>
      <c r="AO85" s="30">
        <v>2.6497999999999999</v>
      </c>
      <c r="AP85" s="27">
        <v>92</v>
      </c>
      <c r="AQ85" s="27">
        <v>112.2</v>
      </c>
      <c r="AR85" s="27">
        <v>141.66999999999999</v>
      </c>
      <c r="AS85" s="27">
        <v>11.41</v>
      </c>
      <c r="AT85" s="27">
        <v>10.91</v>
      </c>
      <c r="AU85" s="27">
        <v>4.97</v>
      </c>
      <c r="AV85" s="27">
        <v>12.1</v>
      </c>
      <c r="AW85" s="27">
        <v>5.15</v>
      </c>
      <c r="AX85" s="27">
        <v>26.33</v>
      </c>
      <c r="AY85" s="27">
        <v>45.13</v>
      </c>
      <c r="AZ85" s="27">
        <v>4.08</v>
      </c>
      <c r="BA85" s="27">
        <v>1.66</v>
      </c>
      <c r="BB85" s="27">
        <v>16.72</v>
      </c>
      <c r="BC85" s="27">
        <v>33.520000000000003</v>
      </c>
      <c r="BD85" s="27">
        <v>25.42</v>
      </c>
      <c r="BE85" s="27">
        <v>29.72</v>
      </c>
      <c r="BF85" s="27">
        <v>95.12</v>
      </c>
      <c r="BG85" s="27">
        <v>19.989999999999998</v>
      </c>
      <c r="BH85" s="27">
        <v>11.01</v>
      </c>
      <c r="BI85" s="27">
        <v>21</v>
      </c>
      <c r="BJ85" s="27">
        <v>3.97</v>
      </c>
      <c r="BK85" s="27">
        <v>46.24</v>
      </c>
      <c r="BL85" s="27">
        <v>10.36</v>
      </c>
      <c r="BM85" s="27">
        <v>11.52</v>
      </c>
    </row>
    <row r="86" spans="1:65" x14ac:dyDescent="0.25">
      <c r="A86" s="13">
        <v>1932380650</v>
      </c>
      <c r="B86" t="s">
        <v>336</v>
      </c>
      <c r="C86" s="14" t="s">
        <v>345</v>
      </c>
      <c r="D86" t="s">
        <v>346</v>
      </c>
      <c r="E86" s="27">
        <v>15.91</v>
      </c>
      <c r="F86" s="27">
        <v>6.63</v>
      </c>
      <c r="G86" s="27">
        <v>4.8099999999999996</v>
      </c>
      <c r="H86" s="27">
        <v>1.56</v>
      </c>
      <c r="I86" s="27">
        <v>1.1499999999999999</v>
      </c>
      <c r="J86" s="27">
        <v>4.42</v>
      </c>
      <c r="K86" s="27">
        <v>4.5199999999999996</v>
      </c>
      <c r="L86" s="27">
        <v>1.37</v>
      </c>
      <c r="M86" s="27">
        <v>4.6399999999999997</v>
      </c>
      <c r="N86" s="27">
        <v>3.98</v>
      </c>
      <c r="O86" s="27">
        <v>0.76</v>
      </c>
      <c r="P86" s="27">
        <v>1.9</v>
      </c>
      <c r="Q86" s="27">
        <v>3.7</v>
      </c>
      <c r="R86" s="27">
        <v>4.72</v>
      </c>
      <c r="S86" s="27">
        <v>5.77</v>
      </c>
      <c r="T86" s="27">
        <v>4.3499999999999996</v>
      </c>
      <c r="U86" s="27">
        <v>4.6399999999999997</v>
      </c>
      <c r="V86" s="27">
        <v>1.47</v>
      </c>
      <c r="W86" s="27">
        <v>2.23</v>
      </c>
      <c r="X86" s="27">
        <v>2.15</v>
      </c>
      <c r="Y86" s="27">
        <v>20.04</v>
      </c>
      <c r="Z86" s="27">
        <v>9.0299999999999994</v>
      </c>
      <c r="AA86" s="27">
        <v>2.95</v>
      </c>
      <c r="AB86" s="27">
        <v>1.86</v>
      </c>
      <c r="AC86" s="27">
        <v>3.95</v>
      </c>
      <c r="AD86" s="27">
        <v>2.77</v>
      </c>
      <c r="AE86" s="29">
        <v>1080</v>
      </c>
      <c r="AF86" s="29">
        <v>445000</v>
      </c>
      <c r="AG86" s="25">
        <v>6.3579999999999997</v>
      </c>
      <c r="AH86" s="29">
        <v>2078.4563246722169</v>
      </c>
      <c r="AI86" s="27" t="s">
        <v>786</v>
      </c>
      <c r="AJ86" s="27">
        <v>127.5735649999998</v>
      </c>
      <c r="AK86" s="27">
        <v>81.740064166666556</v>
      </c>
      <c r="AL86" s="27">
        <v>209.31</v>
      </c>
      <c r="AM86" s="27">
        <v>191.6</v>
      </c>
      <c r="AN86" s="27">
        <v>60</v>
      </c>
      <c r="AO86" s="30">
        <v>2.6864999999999997</v>
      </c>
      <c r="AP86" s="27">
        <v>94.67</v>
      </c>
      <c r="AQ86" s="27">
        <v>160.53</v>
      </c>
      <c r="AR86" s="27">
        <v>114.25</v>
      </c>
      <c r="AS86" s="27">
        <v>11.13</v>
      </c>
      <c r="AT86" s="27">
        <v>24.11</v>
      </c>
      <c r="AU86" s="27">
        <v>5.39</v>
      </c>
      <c r="AV86" s="27">
        <v>12.69</v>
      </c>
      <c r="AW86" s="27">
        <v>6.29</v>
      </c>
      <c r="AX86" s="27">
        <v>40</v>
      </c>
      <c r="AY86" s="27">
        <v>36.5</v>
      </c>
      <c r="AZ86" s="27">
        <v>4.17</v>
      </c>
      <c r="BA86" s="27">
        <v>1.56</v>
      </c>
      <c r="BB86" s="27">
        <v>15.95</v>
      </c>
      <c r="BC86" s="27">
        <v>52.5</v>
      </c>
      <c r="BD86" s="27">
        <v>36</v>
      </c>
      <c r="BE86" s="27">
        <v>39.99</v>
      </c>
      <c r="BF86" s="27">
        <v>110</v>
      </c>
      <c r="BG86" s="27">
        <v>15.2425</v>
      </c>
      <c r="BH86" s="27">
        <v>11.49</v>
      </c>
      <c r="BI86" s="27">
        <v>14.5</v>
      </c>
      <c r="BJ86" s="27">
        <v>3.94</v>
      </c>
      <c r="BK86" s="27">
        <v>36</v>
      </c>
      <c r="BL86" s="27">
        <v>10.16</v>
      </c>
      <c r="BM86" s="27">
        <v>12.48</v>
      </c>
    </row>
    <row r="87" spans="1:65" x14ac:dyDescent="0.25">
      <c r="A87" s="13">
        <v>1947940900</v>
      </c>
      <c r="B87" t="s">
        <v>336</v>
      </c>
      <c r="C87" t="s">
        <v>347</v>
      </c>
      <c r="D87" t="s">
        <v>348</v>
      </c>
      <c r="E87" s="27">
        <v>15.89</v>
      </c>
      <c r="F87" s="27">
        <v>6.9</v>
      </c>
      <c r="G87" s="27">
        <v>4.76</v>
      </c>
      <c r="H87" s="27">
        <v>1.55</v>
      </c>
      <c r="I87" s="27">
        <v>1.1599999999999999</v>
      </c>
      <c r="J87" s="27">
        <v>4.55</v>
      </c>
      <c r="K87" s="27">
        <v>4.1399999999999997</v>
      </c>
      <c r="L87" s="27">
        <v>1.36</v>
      </c>
      <c r="M87" s="27">
        <v>4.57</v>
      </c>
      <c r="N87" s="27">
        <v>3.98</v>
      </c>
      <c r="O87" s="27">
        <v>0.76</v>
      </c>
      <c r="P87" s="27">
        <v>1.91</v>
      </c>
      <c r="Q87" s="27">
        <v>3.67</v>
      </c>
      <c r="R87" s="27">
        <v>4.71</v>
      </c>
      <c r="S87" s="27">
        <v>5.77</v>
      </c>
      <c r="T87" s="27">
        <v>4.75</v>
      </c>
      <c r="U87" s="27">
        <v>4.5</v>
      </c>
      <c r="V87" s="27">
        <v>1.46</v>
      </c>
      <c r="W87" s="27">
        <v>2.46</v>
      </c>
      <c r="X87" s="27">
        <v>2</v>
      </c>
      <c r="Y87" s="27">
        <v>20.25</v>
      </c>
      <c r="Z87" s="27">
        <v>8.85</v>
      </c>
      <c r="AA87" s="27">
        <v>3.3</v>
      </c>
      <c r="AB87" s="27">
        <v>2.02</v>
      </c>
      <c r="AC87" s="27">
        <v>3.86</v>
      </c>
      <c r="AD87" s="27">
        <v>2.72</v>
      </c>
      <c r="AE87" s="29">
        <v>1064.8</v>
      </c>
      <c r="AF87" s="29">
        <v>495864</v>
      </c>
      <c r="AG87" s="25">
        <v>6.3250000000000002</v>
      </c>
      <c r="AH87" s="29">
        <v>2308.0113872062971</v>
      </c>
      <c r="AI87" s="27" t="s">
        <v>786</v>
      </c>
      <c r="AJ87" s="27">
        <v>84.080479474999962</v>
      </c>
      <c r="AK87" s="27">
        <v>68.962731447074816</v>
      </c>
      <c r="AL87" s="27">
        <v>153.04</v>
      </c>
      <c r="AM87" s="27">
        <v>191.6</v>
      </c>
      <c r="AN87" s="27">
        <v>53.29</v>
      </c>
      <c r="AO87" s="30">
        <v>2.8916666666666671</v>
      </c>
      <c r="AP87" s="27">
        <v>179</v>
      </c>
      <c r="AQ87" s="27">
        <v>152.66999999999999</v>
      </c>
      <c r="AR87" s="27">
        <v>100.75</v>
      </c>
      <c r="AS87" s="27">
        <v>10.98</v>
      </c>
      <c r="AT87" s="27">
        <v>18.29</v>
      </c>
      <c r="AU87" s="27">
        <v>5.39</v>
      </c>
      <c r="AV87" s="27">
        <v>12.09</v>
      </c>
      <c r="AW87" s="27">
        <v>5.42</v>
      </c>
      <c r="AX87" s="27">
        <v>27.25</v>
      </c>
      <c r="AY87" s="27">
        <v>42.5</v>
      </c>
      <c r="AZ87" s="27">
        <v>4.12</v>
      </c>
      <c r="BA87" s="27">
        <v>1.59</v>
      </c>
      <c r="BB87" s="27">
        <v>12.15</v>
      </c>
      <c r="BC87" s="27">
        <v>24.33</v>
      </c>
      <c r="BD87" s="27">
        <v>18.989999999999998</v>
      </c>
      <c r="BE87" s="27">
        <v>29.77</v>
      </c>
      <c r="BF87" s="27">
        <v>93.33</v>
      </c>
      <c r="BG87" s="27">
        <v>8.25</v>
      </c>
      <c r="BH87" s="27">
        <v>13.38</v>
      </c>
      <c r="BI87" s="27">
        <v>14</v>
      </c>
      <c r="BJ87" s="27">
        <v>3.97</v>
      </c>
      <c r="BK87" s="27">
        <v>63</v>
      </c>
      <c r="BL87" s="27">
        <v>10.01</v>
      </c>
      <c r="BM87" s="27">
        <v>11.52</v>
      </c>
    </row>
    <row r="88" spans="1:65" x14ac:dyDescent="0.25">
      <c r="A88" s="13">
        <v>2026740400</v>
      </c>
      <c r="B88" t="s">
        <v>349</v>
      </c>
      <c r="C88" t="s">
        <v>775</v>
      </c>
      <c r="D88" t="s">
        <v>776</v>
      </c>
      <c r="E88" s="27">
        <v>15.94</v>
      </c>
      <c r="F88" s="27">
        <v>6.66</v>
      </c>
      <c r="G88" s="27">
        <v>5.25</v>
      </c>
      <c r="H88" s="27">
        <v>1.55</v>
      </c>
      <c r="I88" s="27">
        <v>1.1599999999999999</v>
      </c>
      <c r="J88" s="27">
        <v>4.8600000000000003</v>
      </c>
      <c r="K88" s="27">
        <v>4.38</v>
      </c>
      <c r="L88" s="27">
        <v>1.36</v>
      </c>
      <c r="M88" s="27">
        <v>4.82</v>
      </c>
      <c r="N88" s="27">
        <v>4.3499999999999996</v>
      </c>
      <c r="O88" s="27">
        <v>0.69</v>
      </c>
      <c r="P88" s="27">
        <v>1.9</v>
      </c>
      <c r="Q88" s="27">
        <v>3.81</v>
      </c>
      <c r="R88" s="27">
        <v>4.67</v>
      </c>
      <c r="S88" s="27">
        <v>5.93</v>
      </c>
      <c r="T88" s="27">
        <v>4.96</v>
      </c>
      <c r="U88" s="27">
        <v>4.71</v>
      </c>
      <c r="V88" s="27">
        <v>1.57</v>
      </c>
      <c r="W88" s="27">
        <v>2.81</v>
      </c>
      <c r="X88" s="27">
        <v>1.94</v>
      </c>
      <c r="Y88" s="27">
        <v>20.54</v>
      </c>
      <c r="Z88" s="27">
        <v>9.0500000000000007</v>
      </c>
      <c r="AA88" s="27">
        <v>3.51</v>
      </c>
      <c r="AB88" s="27">
        <v>2.21</v>
      </c>
      <c r="AC88" s="27">
        <v>3.7</v>
      </c>
      <c r="AD88" s="27">
        <v>2.65</v>
      </c>
      <c r="AE88" s="29">
        <v>845.25</v>
      </c>
      <c r="AF88" s="29">
        <v>421167</v>
      </c>
      <c r="AG88" s="25">
        <v>6.3299999999999992</v>
      </c>
      <c r="AH88" s="29">
        <v>1961.363123199036</v>
      </c>
      <c r="AI88" s="27" t="s">
        <v>786</v>
      </c>
      <c r="AJ88" s="27">
        <v>114.03260566666648</v>
      </c>
      <c r="AK88" s="27">
        <v>91.99199453551887</v>
      </c>
      <c r="AL88" s="27">
        <v>206.01999999999998</v>
      </c>
      <c r="AM88" s="27">
        <v>205.27</v>
      </c>
      <c r="AN88" s="27">
        <v>50.5</v>
      </c>
      <c r="AO88" s="30">
        <v>2.3980000000000001</v>
      </c>
      <c r="AP88" s="27">
        <v>225</v>
      </c>
      <c r="AQ88" s="27">
        <v>185</v>
      </c>
      <c r="AR88" s="27">
        <v>111.25</v>
      </c>
      <c r="AS88" s="27">
        <v>11.06</v>
      </c>
      <c r="AT88" s="27">
        <v>22.74</v>
      </c>
      <c r="AU88" s="27">
        <v>4.8899999999999997</v>
      </c>
      <c r="AV88" s="27">
        <v>13.14</v>
      </c>
      <c r="AW88" s="27">
        <v>4.9400000000000004</v>
      </c>
      <c r="AX88" s="27">
        <v>16.670000000000002</v>
      </c>
      <c r="AY88" s="27">
        <v>31.5</v>
      </c>
      <c r="AZ88" s="27">
        <v>4.0599999999999996</v>
      </c>
      <c r="BA88" s="27">
        <v>1.19</v>
      </c>
      <c r="BB88" s="27">
        <v>16.5</v>
      </c>
      <c r="BC88" s="27">
        <v>39.99</v>
      </c>
      <c r="BD88" s="27">
        <v>25</v>
      </c>
      <c r="BE88" s="27">
        <v>28.19</v>
      </c>
      <c r="BF88" s="27">
        <v>87.5</v>
      </c>
      <c r="BG88" s="27">
        <v>3.75</v>
      </c>
      <c r="BH88" s="27">
        <v>12.01</v>
      </c>
      <c r="BI88" s="27">
        <v>15</v>
      </c>
      <c r="BJ88" s="27">
        <v>3.97</v>
      </c>
      <c r="BK88" s="27">
        <v>63</v>
      </c>
      <c r="BL88" s="27">
        <v>9.5299999999999994</v>
      </c>
      <c r="BM88" s="27">
        <v>9.9700000000000006</v>
      </c>
    </row>
    <row r="89" spans="1:65" x14ac:dyDescent="0.25">
      <c r="A89" s="13">
        <v>2031740650</v>
      </c>
      <c r="B89" t="s">
        <v>349</v>
      </c>
      <c r="C89" t="s">
        <v>350</v>
      </c>
      <c r="D89" t="s">
        <v>351</v>
      </c>
      <c r="E89" s="27">
        <v>15.97</v>
      </c>
      <c r="F89" s="27">
        <v>6.66</v>
      </c>
      <c r="G89" s="27">
        <v>4.58</v>
      </c>
      <c r="H89" s="27">
        <v>1.54</v>
      </c>
      <c r="I89" s="27">
        <v>1.1599999999999999</v>
      </c>
      <c r="J89" s="27">
        <v>4.6100000000000003</v>
      </c>
      <c r="K89" s="27">
        <v>4.68</v>
      </c>
      <c r="L89" s="27">
        <v>1.36</v>
      </c>
      <c r="M89" s="27">
        <v>4.7300000000000004</v>
      </c>
      <c r="N89" s="27">
        <v>5.08</v>
      </c>
      <c r="O89" s="27">
        <v>0.7</v>
      </c>
      <c r="P89" s="27">
        <v>2.04</v>
      </c>
      <c r="Q89" s="27">
        <v>3.59</v>
      </c>
      <c r="R89" s="27">
        <v>4.6500000000000004</v>
      </c>
      <c r="S89" s="27">
        <v>5.97</v>
      </c>
      <c r="T89" s="27">
        <v>4.67</v>
      </c>
      <c r="U89" s="27">
        <v>4.42</v>
      </c>
      <c r="V89" s="27">
        <v>1.56</v>
      </c>
      <c r="W89" s="27">
        <v>2.64</v>
      </c>
      <c r="X89" s="27">
        <v>1.96</v>
      </c>
      <c r="Y89" s="27">
        <v>20.11</v>
      </c>
      <c r="Z89" s="27">
        <v>9.0500000000000007</v>
      </c>
      <c r="AA89" s="27">
        <v>3.21</v>
      </c>
      <c r="AB89" s="27">
        <v>2.16</v>
      </c>
      <c r="AC89" s="27">
        <v>3.91</v>
      </c>
      <c r="AD89" s="27">
        <v>2.65</v>
      </c>
      <c r="AE89" s="29">
        <v>1100</v>
      </c>
      <c r="AF89" s="29">
        <v>395000</v>
      </c>
      <c r="AG89" s="25">
        <v>6.4719999999999995</v>
      </c>
      <c r="AH89" s="29">
        <v>1867.0496412666917</v>
      </c>
      <c r="AI89" s="27" t="s">
        <v>786</v>
      </c>
      <c r="AJ89" s="27">
        <v>121.28243749999992</v>
      </c>
      <c r="AK89" s="27">
        <v>94.266803278688201</v>
      </c>
      <c r="AL89" s="27">
        <v>215.55</v>
      </c>
      <c r="AM89" s="27">
        <v>206.62</v>
      </c>
      <c r="AN89" s="27">
        <v>68</v>
      </c>
      <c r="AO89" s="30">
        <v>2.6859999999999999</v>
      </c>
      <c r="AP89" s="27">
        <v>170</v>
      </c>
      <c r="AQ89" s="27">
        <v>160</v>
      </c>
      <c r="AR89" s="27">
        <v>115</v>
      </c>
      <c r="AS89" s="27">
        <v>10.75</v>
      </c>
      <c r="AT89" s="27">
        <v>19.97</v>
      </c>
      <c r="AU89" s="27">
        <v>5.69</v>
      </c>
      <c r="AV89" s="27">
        <v>11.99</v>
      </c>
      <c r="AW89" s="27">
        <v>4.97</v>
      </c>
      <c r="AX89" s="27">
        <v>23</v>
      </c>
      <c r="AY89" s="27">
        <v>43.5</v>
      </c>
      <c r="AZ89" s="27">
        <v>4.17</v>
      </c>
      <c r="BA89" s="27">
        <v>1.62</v>
      </c>
      <c r="BB89" s="27">
        <v>21</v>
      </c>
      <c r="BC89" s="27">
        <v>36</v>
      </c>
      <c r="BD89" s="27">
        <v>26</v>
      </c>
      <c r="BE89" s="27">
        <v>32.5</v>
      </c>
      <c r="BF89" s="27">
        <v>70</v>
      </c>
      <c r="BG89" s="27">
        <v>10.416666666666666</v>
      </c>
      <c r="BH89" s="27">
        <v>14</v>
      </c>
      <c r="BI89" s="27">
        <v>30</v>
      </c>
      <c r="BJ89" s="27">
        <v>4.99</v>
      </c>
      <c r="BK89" s="27">
        <v>73</v>
      </c>
      <c r="BL89" s="27">
        <v>9.52</v>
      </c>
      <c r="BM89" s="27">
        <v>9.9700000000000006</v>
      </c>
    </row>
    <row r="90" spans="1:65" x14ac:dyDescent="0.25">
      <c r="A90" s="13">
        <v>2928140650</v>
      </c>
      <c r="B90" t="s">
        <v>349</v>
      </c>
      <c r="C90" t="s">
        <v>422</v>
      </c>
      <c r="D90" t="s">
        <v>868</v>
      </c>
      <c r="E90" s="27">
        <v>15.9</v>
      </c>
      <c r="F90" s="27">
        <v>6.58</v>
      </c>
      <c r="G90" s="27">
        <v>4.32</v>
      </c>
      <c r="H90" s="27">
        <v>1.54</v>
      </c>
      <c r="I90" s="27">
        <v>1.17</v>
      </c>
      <c r="J90" s="27">
        <v>4.63</v>
      </c>
      <c r="K90" s="27">
        <v>4.76</v>
      </c>
      <c r="L90" s="27">
        <v>1.35</v>
      </c>
      <c r="M90" s="27">
        <v>4.62</v>
      </c>
      <c r="N90" s="27">
        <v>4.99</v>
      </c>
      <c r="O90" s="27">
        <v>0.74</v>
      </c>
      <c r="P90" s="27">
        <v>1.96</v>
      </c>
      <c r="Q90" s="27">
        <v>3.71</v>
      </c>
      <c r="R90" s="27">
        <v>4.7</v>
      </c>
      <c r="S90" s="27">
        <v>5.77</v>
      </c>
      <c r="T90" s="27">
        <v>4.82</v>
      </c>
      <c r="U90" s="27">
        <v>4.46</v>
      </c>
      <c r="V90" s="27">
        <v>1.51</v>
      </c>
      <c r="W90" s="27">
        <v>2.69</v>
      </c>
      <c r="X90" s="27">
        <v>2.02</v>
      </c>
      <c r="Y90" s="27">
        <v>20.13</v>
      </c>
      <c r="Z90" s="27">
        <v>8.91</v>
      </c>
      <c r="AA90" s="27">
        <v>3.46</v>
      </c>
      <c r="AB90" s="27">
        <v>2.14</v>
      </c>
      <c r="AC90" s="27">
        <v>3.67</v>
      </c>
      <c r="AD90" s="27">
        <v>2.65</v>
      </c>
      <c r="AE90" s="29">
        <v>1593.87</v>
      </c>
      <c r="AF90" s="29">
        <v>573734</v>
      </c>
      <c r="AG90" s="25">
        <v>6.3860000000000001</v>
      </c>
      <c r="AH90" s="29">
        <v>2687.6118268512469</v>
      </c>
      <c r="AI90" s="27" t="s">
        <v>786</v>
      </c>
      <c r="AJ90" s="27">
        <v>99.994663333333179</v>
      </c>
      <c r="AK90" s="27">
        <v>96.460368852458771</v>
      </c>
      <c r="AL90" s="27">
        <v>196.45</v>
      </c>
      <c r="AM90" s="27">
        <v>207.16050000000001</v>
      </c>
      <c r="AN90" s="27">
        <v>66</v>
      </c>
      <c r="AO90" s="30">
        <v>2.8039999999999998</v>
      </c>
      <c r="AP90" s="27">
        <v>119.57</v>
      </c>
      <c r="AQ90" s="27">
        <v>173.8</v>
      </c>
      <c r="AR90" s="27">
        <v>112.19</v>
      </c>
      <c r="AS90" s="27">
        <v>10.92</v>
      </c>
      <c r="AT90" s="27">
        <v>31.6</v>
      </c>
      <c r="AU90" s="27">
        <v>5.73</v>
      </c>
      <c r="AV90" s="27">
        <v>11.99</v>
      </c>
      <c r="AW90" s="27">
        <v>5.29</v>
      </c>
      <c r="AX90" s="27">
        <v>27.6</v>
      </c>
      <c r="AY90" s="27">
        <v>47.8</v>
      </c>
      <c r="AZ90" s="27">
        <v>4.07</v>
      </c>
      <c r="BA90" s="27">
        <v>1.73</v>
      </c>
      <c r="BB90" s="27">
        <v>19.46</v>
      </c>
      <c r="BC90" s="27">
        <v>56</v>
      </c>
      <c r="BD90" s="27">
        <v>39.9</v>
      </c>
      <c r="BE90" s="27">
        <v>47.7</v>
      </c>
      <c r="BF90" s="27">
        <v>107.19</v>
      </c>
      <c r="BG90" s="27">
        <v>7.708333333333333</v>
      </c>
      <c r="BH90" s="27">
        <v>11.42</v>
      </c>
      <c r="BI90" s="27">
        <v>22.8</v>
      </c>
      <c r="BJ90" s="27">
        <v>4.12</v>
      </c>
      <c r="BK90" s="27">
        <v>62.65</v>
      </c>
      <c r="BL90" s="27">
        <v>9.5500000000000007</v>
      </c>
      <c r="BM90" s="27">
        <v>10.81</v>
      </c>
    </row>
    <row r="91" spans="1:65" x14ac:dyDescent="0.25">
      <c r="A91" s="13">
        <v>2041460750</v>
      </c>
      <c r="B91" t="s">
        <v>349</v>
      </c>
      <c r="C91" t="s">
        <v>354</v>
      </c>
      <c r="D91" t="s">
        <v>355</v>
      </c>
      <c r="E91" s="27">
        <v>15.98</v>
      </c>
      <c r="F91" s="27">
        <v>6.66</v>
      </c>
      <c r="G91" s="27">
        <v>5.14</v>
      </c>
      <c r="H91" s="27">
        <v>1.46</v>
      </c>
      <c r="I91" s="27">
        <v>1.1599999999999999</v>
      </c>
      <c r="J91" s="27">
        <v>4.7</v>
      </c>
      <c r="K91" s="27">
        <v>4.38</v>
      </c>
      <c r="L91" s="27">
        <v>1.35</v>
      </c>
      <c r="M91" s="27">
        <v>4.8099999999999996</v>
      </c>
      <c r="N91" s="27">
        <v>4.63</v>
      </c>
      <c r="O91" s="27">
        <v>0.7</v>
      </c>
      <c r="P91" s="27">
        <v>1.89</v>
      </c>
      <c r="Q91" s="27">
        <v>3.62</v>
      </c>
      <c r="R91" s="27">
        <v>4.66</v>
      </c>
      <c r="S91" s="27">
        <v>5.99</v>
      </c>
      <c r="T91" s="27">
        <v>4.9000000000000004</v>
      </c>
      <c r="U91" s="27">
        <v>4.58</v>
      </c>
      <c r="V91" s="27">
        <v>1.56</v>
      </c>
      <c r="W91" s="27">
        <v>2.77</v>
      </c>
      <c r="X91" s="27">
        <v>1.94</v>
      </c>
      <c r="Y91" s="27">
        <v>20.399999999999999</v>
      </c>
      <c r="Z91" s="27">
        <v>9</v>
      </c>
      <c r="AA91" s="27">
        <v>3.5</v>
      </c>
      <c r="AB91" s="27">
        <v>2.1800000000000002</v>
      </c>
      <c r="AC91" s="27">
        <v>3.77</v>
      </c>
      <c r="AD91" s="27">
        <v>2.65</v>
      </c>
      <c r="AE91" s="29">
        <v>990.67</v>
      </c>
      <c r="AF91" s="29">
        <v>355200</v>
      </c>
      <c r="AG91" s="25">
        <v>6.34</v>
      </c>
      <c r="AH91" s="29">
        <v>1655.8958811721523</v>
      </c>
      <c r="AI91" s="27" t="s">
        <v>786</v>
      </c>
      <c r="AJ91" s="27">
        <v>120.06545183333317</v>
      </c>
      <c r="AK91" s="27">
        <v>94.34804644808726</v>
      </c>
      <c r="AL91" s="27">
        <v>214.42</v>
      </c>
      <c r="AM91" s="27">
        <v>206.77</v>
      </c>
      <c r="AN91" s="27">
        <v>56</v>
      </c>
      <c r="AO91" s="30">
        <v>2.6905000000000001</v>
      </c>
      <c r="AP91" s="27">
        <v>186.13</v>
      </c>
      <c r="AQ91" s="27">
        <v>150.86000000000001</v>
      </c>
      <c r="AR91" s="27">
        <v>90</v>
      </c>
      <c r="AS91" s="27">
        <v>11.04</v>
      </c>
      <c r="AT91" s="27">
        <v>22.65</v>
      </c>
      <c r="AU91" s="27">
        <v>5.69</v>
      </c>
      <c r="AV91" s="27">
        <v>12.64</v>
      </c>
      <c r="AW91" s="27">
        <v>5.05</v>
      </c>
      <c r="AX91" s="27">
        <v>21.33</v>
      </c>
      <c r="AY91" s="27">
        <v>30.5</v>
      </c>
      <c r="AZ91" s="27">
        <v>4.13</v>
      </c>
      <c r="BA91" s="27">
        <v>1.31</v>
      </c>
      <c r="BB91" s="27">
        <v>18.649999999999999</v>
      </c>
      <c r="BC91" s="27">
        <v>26.32</v>
      </c>
      <c r="BD91" s="27">
        <v>27.49</v>
      </c>
      <c r="BE91" s="27">
        <v>26.83</v>
      </c>
      <c r="BF91" s="27">
        <v>77</v>
      </c>
      <c r="BG91" s="27">
        <v>3.75</v>
      </c>
      <c r="BH91" s="27">
        <v>6.99</v>
      </c>
      <c r="BI91" s="27">
        <v>12.5</v>
      </c>
      <c r="BJ91" s="27">
        <v>3.94</v>
      </c>
      <c r="BK91" s="27">
        <v>46</v>
      </c>
      <c r="BL91" s="27">
        <v>9.43</v>
      </c>
      <c r="BM91" s="27">
        <v>9.9700000000000006</v>
      </c>
    </row>
    <row r="92" spans="1:65" x14ac:dyDescent="0.25">
      <c r="A92" s="13">
        <v>2048620900</v>
      </c>
      <c r="B92" t="s">
        <v>349</v>
      </c>
      <c r="C92" t="s">
        <v>358</v>
      </c>
      <c r="D92" t="s">
        <v>359</v>
      </c>
      <c r="E92" s="27">
        <v>15.91</v>
      </c>
      <c r="F92" s="27">
        <v>6.72</v>
      </c>
      <c r="G92" s="27">
        <v>4.92</v>
      </c>
      <c r="H92" s="27">
        <v>1.51</v>
      </c>
      <c r="I92" s="27">
        <v>1.1499999999999999</v>
      </c>
      <c r="J92" s="27">
        <v>4.7300000000000004</v>
      </c>
      <c r="K92" s="27">
        <v>4.4800000000000004</v>
      </c>
      <c r="L92" s="27">
        <v>1.36</v>
      </c>
      <c r="M92" s="27">
        <v>4.7</v>
      </c>
      <c r="N92" s="27">
        <v>4.3499999999999996</v>
      </c>
      <c r="O92" s="27">
        <v>0.71</v>
      </c>
      <c r="P92" s="27">
        <v>1.92</v>
      </c>
      <c r="Q92" s="27">
        <v>3.79</v>
      </c>
      <c r="R92" s="27">
        <v>4.6399999999999997</v>
      </c>
      <c r="S92" s="27">
        <v>5.9</v>
      </c>
      <c r="T92" s="27">
        <v>4.8600000000000003</v>
      </c>
      <c r="U92" s="27">
        <v>4.6100000000000003</v>
      </c>
      <c r="V92" s="27">
        <v>1.56</v>
      </c>
      <c r="W92" s="27">
        <v>2.75</v>
      </c>
      <c r="X92" s="27">
        <v>1.94</v>
      </c>
      <c r="Y92" s="27">
        <v>20.41</v>
      </c>
      <c r="Z92" s="27">
        <v>8.9499999999999993</v>
      </c>
      <c r="AA92" s="27">
        <v>3.44</v>
      </c>
      <c r="AB92" s="27">
        <v>2.15</v>
      </c>
      <c r="AC92" s="27">
        <v>3.69</v>
      </c>
      <c r="AD92" s="27">
        <v>2.62</v>
      </c>
      <c r="AE92" s="29">
        <v>1000.45</v>
      </c>
      <c r="AF92" s="29">
        <v>363225</v>
      </c>
      <c r="AG92" s="25">
        <v>6.3579999999999997</v>
      </c>
      <c r="AH92" s="29">
        <v>1696.510783211384</v>
      </c>
      <c r="AI92" s="27" t="s">
        <v>786</v>
      </c>
      <c r="AJ92" s="27">
        <v>114.78764766666664</v>
      </c>
      <c r="AK92" s="27">
        <v>91.99199453551887</v>
      </c>
      <c r="AL92" s="27">
        <v>206.78</v>
      </c>
      <c r="AM92" s="27">
        <v>204.15</v>
      </c>
      <c r="AN92" s="27">
        <v>68.599999999999994</v>
      </c>
      <c r="AO92" s="30">
        <v>2.6434000000000002</v>
      </c>
      <c r="AP92" s="27">
        <v>167.2</v>
      </c>
      <c r="AQ92" s="27">
        <v>174</v>
      </c>
      <c r="AR92" s="27">
        <v>105.33</v>
      </c>
      <c r="AS92" s="27">
        <v>11.03</v>
      </c>
      <c r="AT92" s="27">
        <v>34.74</v>
      </c>
      <c r="AU92" s="27">
        <v>4.8499999999999996</v>
      </c>
      <c r="AV92" s="27">
        <v>12.99</v>
      </c>
      <c r="AW92" s="27">
        <v>4.88</v>
      </c>
      <c r="AX92" s="27">
        <v>26</v>
      </c>
      <c r="AY92" s="27">
        <v>42.4</v>
      </c>
      <c r="AZ92" s="27">
        <v>4.05</v>
      </c>
      <c r="BA92" s="27">
        <v>1.26</v>
      </c>
      <c r="BB92" s="27">
        <v>21.86</v>
      </c>
      <c r="BC92" s="27">
        <v>50.99</v>
      </c>
      <c r="BD92" s="27">
        <v>43.25</v>
      </c>
      <c r="BE92" s="27">
        <v>54.39</v>
      </c>
      <c r="BF92" s="27">
        <v>94.75</v>
      </c>
      <c r="BG92" s="27">
        <v>13.332500000000001</v>
      </c>
      <c r="BH92" s="27">
        <v>11.04</v>
      </c>
      <c r="BI92" s="27">
        <v>14.75</v>
      </c>
      <c r="BJ92" s="27">
        <v>3.96</v>
      </c>
      <c r="BK92" s="27">
        <v>65.930000000000007</v>
      </c>
      <c r="BL92" s="27">
        <v>9.6</v>
      </c>
      <c r="BM92" s="27">
        <v>9.9700000000000006</v>
      </c>
    </row>
    <row r="93" spans="1:65" x14ac:dyDescent="0.25">
      <c r="A93" s="13">
        <v>2130460600</v>
      </c>
      <c r="B93" t="s">
        <v>360</v>
      </c>
      <c r="C93" t="s">
        <v>361</v>
      </c>
      <c r="D93" t="s">
        <v>362</v>
      </c>
      <c r="E93" s="27">
        <v>15.92</v>
      </c>
      <c r="F93" s="27">
        <v>6.86</v>
      </c>
      <c r="G93" s="27">
        <v>4.97</v>
      </c>
      <c r="H93" s="27">
        <v>1.52</v>
      </c>
      <c r="I93" s="27">
        <v>1.1599999999999999</v>
      </c>
      <c r="J93" s="27">
        <v>4.87</v>
      </c>
      <c r="K93" s="27">
        <v>4.7</v>
      </c>
      <c r="L93" s="27">
        <v>1.42</v>
      </c>
      <c r="M93" s="27">
        <v>4.97</v>
      </c>
      <c r="N93" s="27">
        <v>4.2</v>
      </c>
      <c r="O93" s="27">
        <v>0.73</v>
      </c>
      <c r="P93" s="27">
        <v>1.94</v>
      </c>
      <c r="Q93" s="27">
        <v>4.03</v>
      </c>
      <c r="R93" s="27">
        <v>4.6500000000000004</v>
      </c>
      <c r="S93" s="27">
        <v>5.93</v>
      </c>
      <c r="T93" s="27">
        <v>5.4</v>
      </c>
      <c r="U93" s="27">
        <v>5.69</v>
      </c>
      <c r="V93" s="27">
        <v>1.6</v>
      </c>
      <c r="W93" s="27">
        <v>2.87</v>
      </c>
      <c r="X93" s="27">
        <v>1.95</v>
      </c>
      <c r="Y93" s="27">
        <v>21.02</v>
      </c>
      <c r="Z93" s="27">
        <v>9.36</v>
      </c>
      <c r="AA93" s="27">
        <v>3.59</v>
      </c>
      <c r="AB93" s="27">
        <v>2.16</v>
      </c>
      <c r="AC93" s="27">
        <v>3.89</v>
      </c>
      <c r="AD93" s="27">
        <v>2.76</v>
      </c>
      <c r="AE93" s="29">
        <v>1309.8</v>
      </c>
      <c r="AF93" s="29">
        <v>386396</v>
      </c>
      <c r="AG93" s="25">
        <v>6.6170000000000009</v>
      </c>
      <c r="AH93" s="29">
        <v>1854.0692822409717</v>
      </c>
      <c r="AI93" s="27" t="s">
        <v>786</v>
      </c>
      <c r="AJ93" s="27">
        <v>92.699457499999809</v>
      </c>
      <c r="AK93" s="27">
        <v>78.459086306653674</v>
      </c>
      <c r="AL93" s="27">
        <v>171.16</v>
      </c>
      <c r="AM93" s="27">
        <v>196.58</v>
      </c>
      <c r="AN93" s="27">
        <v>64.2</v>
      </c>
      <c r="AO93" s="30">
        <v>2.8285000000000005</v>
      </c>
      <c r="AP93" s="27">
        <v>122</v>
      </c>
      <c r="AQ93" s="27">
        <v>111.8</v>
      </c>
      <c r="AR93" s="27">
        <v>107.2</v>
      </c>
      <c r="AS93" s="27">
        <v>11.2</v>
      </c>
      <c r="AT93" s="27">
        <v>25.58</v>
      </c>
      <c r="AU93" s="27">
        <v>5.33</v>
      </c>
      <c r="AV93" s="27">
        <v>9.99</v>
      </c>
      <c r="AW93" s="27">
        <v>5.09</v>
      </c>
      <c r="AX93" s="27">
        <v>28</v>
      </c>
      <c r="AY93" s="27">
        <v>59.8</v>
      </c>
      <c r="AZ93" s="27">
        <v>4.05</v>
      </c>
      <c r="BA93" s="27">
        <v>1.35</v>
      </c>
      <c r="BB93" s="27">
        <v>14.62</v>
      </c>
      <c r="BC93" s="27">
        <v>53.12</v>
      </c>
      <c r="BD93" s="27">
        <v>39.4</v>
      </c>
      <c r="BE93" s="27">
        <v>50.18</v>
      </c>
      <c r="BF93" s="27">
        <v>107.8</v>
      </c>
      <c r="BG93" s="27">
        <v>13.332500000000001</v>
      </c>
      <c r="BH93" s="27">
        <v>13.12</v>
      </c>
      <c r="BI93" s="27">
        <v>24.42</v>
      </c>
      <c r="BJ93" s="27">
        <v>3.82</v>
      </c>
      <c r="BK93" s="27">
        <v>69.13</v>
      </c>
      <c r="BL93" s="27">
        <v>10.18</v>
      </c>
      <c r="BM93" s="27">
        <v>11.29</v>
      </c>
    </row>
    <row r="94" spans="1:65" x14ac:dyDescent="0.25">
      <c r="A94" s="13">
        <v>2131140700</v>
      </c>
      <c r="B94" t="s">
        <v>360</v>
      </c>
      <c r="C94" t="s">
        <v>363</v>
      </c>
      <c r="D94" t="s">
        <v>364</v>
      </c>
      <c r="E94" s="27">
        <v>15.91</v>
      </c>
      <c r="F94" s="27">
        <v>7.04</v>
      </c>
      <c r="G94" s="27">
        <v>5.0599999999999996</v>
      </c>
      <c r="H94" s="27">
        <v>1.55</v>
      </c>
      <c r="I94" s="27">
        <v>1.17</v>
      </c>
      <c r="J94" s="27">
        <v>4.8499999999999996</v>
      </c>
      <c r="K94" s="27">
        <v>4.67</v>
      </c>
      <c r="L94" s="27">
        <v>1.37</v>
      </c>
      <c r="M94" s="27">
        <v>4.8099999999999996</v>
      </c>
      <c r="N94" s="27">
        <v>4.29</v>
      </c>
      <c r="O94" s="27">
        <v>0.73</v>
      </c>
      <c r="P94" s="27">
        <v>1.94</v>
      </c>
      <c r="Q94" s="27">
        <v>3.87</v>
      </c>
      <c r="R94" s="27">
        <v>4.67</v>
      </c>
      <c r="S94" s="27">
        <v>5.75</v>
      </c>
      <c r="T94" s="27">
        <v>5.46</v>
      </c>
      <c r="U94" s="27">
        <v>4.93</v>
      </c>
      <c r="V94" s="27">
        <v>1.6</v>
      </c>
      <c r="W94" s="27">
        <v>2.9</v>
      </c>
      <c r="X94" s="27">
        <v>1.94</v>
      </c>
      <c r="Y94" s="27">
        <v>20.38</v>
      </c>
      <c r="Z94" s="27">
        <v>9.19</v>
      </c>
      <c r="AA94" s="27">
        <v>3.6</v>
      </c>
      <c r="AB94" s="27">
        <v>2.1800000000000002</v>
      </c>
      <c r="AC94" s="27">
        <v>3.85</v>
      </c>
      <c r="AD94" s="27">
        <v>2.72</v>
      </c>
      <c r="AE94" s="29">
        <v>1374.56</v>
      </c>
      <c r="AF94" s="29">
        <v>363288</v>
      </c>
      <c r="AG94" s="25">
        <v>6.4290000000000003</v>
      </c>
      <c r="AH94" s="29">
        <v>1709.4678992781605</v>
      </c>
      <c r="AI94" s="27" t="s">
        <v>786</v>
      </c>
      <c r="AJ94" s="27">
        <v>92.699457499999809</v>
      </c>
      <c r="AK94" s="27">
        <v>78.459086306653674</v>
      </c>
      <c r="AL94" s="27">
        <v>171.16</v>
      </c>
      <c r="AM94" s="27">
        <v>192.08</v>
      </c>
      <c r="AN94" s="27">
        <v>61.62</v>
      </c>
      <c r="AO94" s="30">
        <v>2.8391666666666668</v>
      </c>
      <c r="AP94" s="27">
        <v>91.32</v>
      </c>
      <c r="AQ94" s="27">
        <v>149.44999999999999</v>
      </c>
      <c r="AR94" s="27">
        <v>112.33</v>
      </c>
      <c r="AS94" s="27">
        <v>11.01</v>
      </c>
      <c r="AT94" s="27">
        <v>27.13</v>
      </c>
      <c r="AU94" s="27">
        <v>6.71</v>
      </c>
      <c r="AV94" s="27">
        <v>12.92</v>
      </c>
      <c r="AW94" s="27">
        <v>4.9400000000000004</v>
      </c>
      <c r="AX94" s="27">
        <v>25</v>
      </c>
      <c r="AY94" s="27">
        <v>53</v>
      </c>
      <c r="AZ94" s="27">
        <v>4.05</v>
      </c>
      <c r="BA94" s="27">
        <v>1.38</v>
      </c>
      <c r="BB94" s="27">
        <v>21.13</v>
      </c>
      <c r="BC94" s="27">
        <v>40.49</v>
      </c>
      <c r="BD94" s="27">
        <v>24.99</v>
      </c>
      <c r="BE94" s="27">
        <v>44.99</v>
      </c>
      <c r="BF94" s="27">
        <v>108.25</v>
      </c>
      <c r="BG94" s="27">
        <v>11.99</v>
      </c>
      <c r="BH94" s="27">
        <v>11.18</v>
      </c>
      <c r="BI94" s="27">
        <v>21.6</v>
      </c>
      <c r="BJ94" s="27">
        <v>3.62</v>
      </c>
      <c r="BK94" s="27">
        <v>59.2</v>
      </c>
      <c r="BL94" s="27">
        <v>10.23</v>
      </c>
      <c r="BM94" s="27">
        <v>11.34</v>
      </c>
    </row>
    <row r="95" spans="1:65" x14ac:dyDescent="0.25">
      <c r="A95" s="13">
        <v>2210780100</v>
      </c>
      <c r="B95" t="s">
        <v>365</v>
      </c>
      <c r="C95" t="s">
        <v>366</v>
      </c>
      <c r="D95" t="s">
        <v>367</v>
      </c>
      <c r="E95" s="27">
        <v>15.27</v>
      </c>
      <c r="F95" s="27">
        <v>7.6</v>
      </c>
      <c r="G95" s="27">
        <v>4.21</v>
      </c>
      <c r="H95" s="27">
        <v>1.32</v>
      </c>
      <c r="I95" s="27">
        <v>1.18</v>
      </c>
      <c r="J95" s="27">
        <v>4.62</v>
      </c>
      <c r="K95" s="27">
        <v>4.4400000000000004</v>
      </c>
      <c r="L95" s="27">
        <v>1.34</v>
      </c>
      <c r="M95" s="27">
        <v>4.6399999999999997</v>
      </c>
      <c r="N95" s="27">
        <v>4.8499999999999996</v>
      </c>
      <c r="O95" s="27">
        <v>0.73</v>
      </c>
      <c r="P95" s="27">
        <v>1.9</v>
      </c>
      <c r="Q95" s="27">
        <v>3.89</v>
      </c>
      <c r="R95" s="27">
        <v>4.71</v>
      </c>
      <c r="S95" s="27">
        <v>5.7</v>
      </c>
      <c r="T95" s="27">
        <v>4.88</v>
      </c>
      <c r="U95" s="27">
        <v>4.22</v>
      </c>
      <c r="V95" s="27">
        <v>1.56</v>
      </c>
      <c r="W95" s="27">
        <v>2.75</v>
      </c>
      <c r="X95" s="27">
        <v>1.95</v>
      </c>
      <c r="Y95" s="27">
        <v>19.850000000000001</v>
      </c>
      <c r="Z95" s="27">
        <v>9.92</v>
      </c>
      <c r="AA95" s="27">
        <v>3.37</v>
      </c>
      <c r="AB95" s="27">
        <v>2.04</v>
      </c>
      <c r="AC95" s="27">
        <v>4.04</v>
      </c>
      <c r="AD95" s="27">
        <v>2.68</v>
      </c>
      <c r="AE95" s="29">
        <v>1136.2</v>
      </c>
      <c r="AF95" s="29">
        <v>382375</v>
      </c>
      <c r="AG95" s="25">
        <v>6.3680000000000003</v>
      </c>
      <c r="AH95" s="29">
        <v>1787.8291315124773</v>
      </c>
      <c r="AI95" s="27">
        <v>197.6425941666665</v>
      </c>
      <c r="AJ95" s="27" t="s">
        <v>786</v>
      </c>
      <c r="AK95" s="27" t="s">
        <v>786</v>
      </c>
      <c r="AL95" s="27">
        <v>197.6425941666665</v>
      </c>
      <c r="AM95" s="27">
        <v>201.56</v>
      </c>
      <c r="AN95" s="27">
        <v>76.67</v>
      </c>
      <c r="AO95" s="30">
        <v>2.7229999999999999</v>
      </c>
      <c r="AP95" s="27">
        <v>125</v>
      </c>
      <c r="AQ95" s="27">
        <v>90.83</v>
      </c>
      <c r="AR95" s="27">
        <v>102.02</v>
      </c>
      <c r="AS95" s="27">
        <v>10.81</v>
      </c>
      <c r="AT95" s="27">
        <v>28.1</v>
      </c>
      <c r="AU95" s="27">
        <v>5.19</v>
      </c>
      <c r="AV95" s="27">
        <v>11.99</v>
      </c>
      <c r="AW95" s="27">
        <v>4.99</v>
      </c>
      <c r="AX95" s="27">
        <v>30</v>
      </c>
      <c r="AY95" s="27">
        <v>40</v>
      </c>
      <c r="AZ95" s="27">
        <v>4.13</v>
      </c>
      <c r="BA95" s="27">
        <v>1.37</v>
      </c>
      <c r="BB95" s="27">
        <v>22.55</v>
      </c>
      <c r="BC95" s="27">
        <v>44.99</v>
      </c>
      <c r="BD95" s="27">
        <v>29.99</v>
      </c>
      <c r="BE95" s="27">
        <v>44</v>
      </c>
      <c r="BF95" s="27">
        <v>82.5</v>
      </c>
      <c r="BG95" s="27">
        <v>8.25</v>
      </c>
      <c r="BH95" s="27">
        <v>10.25</v>
      </c>
      <c r="BI95" s="27">
        <v>20</v>
      </c>
      <c r="BJ95" s="27">
        <v>4.1900000000000004</v>
      </c>
      <c r="BK95" s="27">
        <v>115.5</v>
      </c>
      <c r="BL95" s="27">
        <v>9.91</v>
      </c>
      <c r="BM95" s="27">
        <v>11.87</v>
      </c>
    </row>
    <row r="96" spans="1:65" x14ac:dyDescent="0.25">
      <c r="A96" s="13">
        <v>2212940200</v>
      </c>
      <c r="B96" t="s">
        <v>365</v>
      </c>
      <c r="C96" t="s">
        <v>368</v>
      </c>
      <c r="D96" t="s">
        <v>369</v>
      </c>
      <c r="E96" s="27">
        <v>15.88</v>
      </c>
      <c r="F96" s="27">
        <v>8.31</v>
      </c>
      <c r="G96" s="27">
        <v>4.4000000000000004</v>
      </c>
      <c r="H96" s="27">
        <v>1.38</v>
      </c>
      <c r="I96" s="27">
        <v>1.18</v>
      </c>
      <c r="J96" s="27">
        <v>4.66</v>
      </c>
      <c r="K96" s="27">
        <v>4.72</v>
      </c>
      <c r="L96" s="27">
        <v>1.36</v>
      </c>
      <c r="M96" s="27">
        <v>4.6100000000000003</v>
      </c>
      <c r="N96" s="27">
        <v>4.92</v>
      </c>
      <c r="O96" s="27">
        <v>0.74</v>
      </c>
      <c r="P96" s="27">
        <v>1.9</v>
      </c>
      <c r="Q96" s="27">
        <v>3.95</v>
      </c>
      <c r="R96" s="27">
        <v>4.7300000000000004</v>
      </c>
      <c r="S96" s="27">
        <v>5.74</v>
      </c>
      <c r="T96" s="27">
        <v>5.14</v>
      </c>
      <c r="U96" s="27">
        <v>4.3600000000000003</v>
      </c>
      <c r="V96" s="27">
        <v>1.63</v>
      </c>
      <c r="W96" s="27">
        <v>2.8</v>
      </c>
      <c r="X96" s="27">
        <v>1.98</v>
      </c>
      <c r="Y96" s="27">
        <v>19.88</v>
      </c>
      <c r="Z96" s="27">
        <v>9.24</v>
      </c>
      <c r="AA96" s="27">
        <v>3.6</v>
      </c>
      <c r="AB96" s="27">
        <v>2.19</v>
      </c>
      <c r="AC96" s="27">
        <v>3.7</v>
      </c>
      <c r="AD96" s="27">
        <v>2.71</v>
      </c>
      <c r="AE96" s="29">
        <v>1359.8</v>
      </c>
      <c r="AF96" s="29">
        <v>416990</v>
      </c>
      <c r="AG96" s="25">
        <v>6.3280000000000003</v>
      </c>
      <c r="AH96" s="29">
        <v>1941.5026948820193</v>
      </c>
      <c r="AI96" s="27">
        <v>102.13965774999981</v>
      </c>
      <c r="AJ96" s="27" t="s">
        <v>786</v>
      </c>
      <c r="AK96" s="27" t="s">
        <v>786</v>
      </c>
      <c r="AL96" s="27">
        <v>102.13965774999981</v>
      </c>
      <c r="AM96" s="27">
        <v>201.56</v>
      </c>
      <c r="AN96" s="27">
        <v>55.84</v>
      </c>
      <c r="AO96" s="30">
        <v>2.7856249999999996</v>
      </c>
      <c r="AP96" s="27">
        <v>121.33</v>
      </c>
      <c r="AQ96" s="27">
        <v>144</v>
      </c>
      <c r="AR96" s="27">
        <v>98.5</v>
      </c>
      <c r="AS96" s="27">
        <v>10.89</v>
      </c>
      <c r="AT96" s="27">
        <v>19.38</v>
      </c>
      <c r="AU96" s="27">
        <v>5.79</v>
      </c>
      <c r="AV96" s="27">
        <v>10.82</v>
      </c>
      <c r="AW96" s="27">
        <v>4.99</v>
      </c>
      <c r="AX96" s="27">
        <v>25</v>
      </c>
      <c r="AY96" s="27">
        <v>50</v>
      </c>
      <c r="AZ96" s="27">
        <v>4.08</v>
      </c>
      <c r="BA96" s="27">
        <v>1.65</v>
      </c>
      <c r="BB96" s="27">
        <v>16.61</v>
      </c>
      <c r="BC96" s="27">
        <v>49</v>
      </c>
      <c r="BD96" s="27">
        <v>24.99</v>
      </c>
      <c r="BE96" s="27">
        <v>48</v>
      </c>
      <c r="BF96" s="27">
        <v>130</v>
      </c>
      <c r="BG96" s="27">
        <v>10</v>
      </c>
      <c r="BH96" s="27">
        <v>11.33</v>
      </c>
      <c r="BI96" s="27">
        <v>18</v>
      </c>
      <c r="BJ96" s="27">
        <v>4.59</v>
      </c>
      <c r="BK96" s="27">
        <v>69.5</v>
      </c>
      <c r="BL96" s="27">
        <v>9.93</v>
      </c>
      <c r="BM96" s="27">
        <v>11.91</v>
      </c>
    </row>
    <row r="97" spans="1:65" x14ac:dyDescent="0.25">
      <c r="A97" s="13">
        <v>2226380365</v>
      </c>
      <c r="B97" t="s">
        <v>365</v>
      </c>
      <c r="C97" t="s">
        <v>370</v>
      </c>
      <c r="D97" t="s">
        <v>371</v>
      </c>
      <c r="E97" s="27">
        <v>15.91</v>
      </c>
      <c r="F97" s="27">
        <v>8.1199999999999992</v>
      </c>
      <c r="G97" s="27">
        <v>3.98</v>
      </c>
      <c r="H97" s="27">
        <v>1.45</v>
      </c>
      <c r="I97" s="27">
        <v>1.1599999999999999</v>
      </c>
      <c r="J97" s="27">
        <v>4.5</v>
      </c>
      <c r="K97" s="27">
        <v>4.9000000000000004</v>
      </c>
      <c r="L97" s="27">
        <v>1.33</v>
      </c>
      <c r="M97" s="27">
        <v>4.47</v>
      </c>
      <c r="N97" s="27">
        <v>4.92</v>
      </c>
      <c r="O97" s="27">
        <v>0.74</v>
      </c>
      <c r="P97" s="27">
        <v>1.89</v>
      </c>
      <c r="Q97" s="27">
        <v>3.84</v>
      </c>
      <c r="R97" s="27">
        <v>4.67</v>
      </c>
      <c r="S97" s="27">
        <v>5.61</v>
      </c>
      <c r="T97" s="27">
        <v>4.87</v>
      </c>
      <c r="U97" s="27">
        <v>4.2</v>
      </c>
      <c r="V97" s="27">
        <v>1.5</v>
      </c>
      <c r="W97" s="27">
        <v>2.67</v>
      </c>
      <c r="X97" s="27">
        <v>1.95</v>
      </c>
      <c r="Y97" s="27">
        <v>19.940000000000001</v>
      </c>
      <c r="Z97" s="27">
        <v>8.6300000000000008</v>
      </c>
      <c r="AA97" s="27">
        <v>3.34</v>
      </c>
      <c r="AB97" s="27">
        <v>1.98</v>
      </c>
      <c r="AC97" s="27">
        <v>3.54</v>
      </c>
      <c r="AD97" s="27">
        <v>2.63</v>
      </c>
      <c r="AE97" s="29">
        <v>1327</v>
      </c>
      <c r="AF97" s="29">
        <v>442940</v>
      </c>
      <c r="AG97" s="25">
        <v>6.1950000000000003</v>
      </c>
      <c r="AH97" s="29">
        <v>2033.5748413984313</v>
      </c>
      <c r="AI97" s="27" t="s">
        <v>786</v>
      </c>
      <c r="AJ97" s="27">
        <v>98.781016416666503</v>
      </c>
      <c r="AK97" s="27">
        <v>31.344483249732441</v>
      </c>
      <c r="AL97" s="27">
        <v>130.12</v>
      </c>
      <c r="AM97" s="27">
        <v>203.36</v>
      </c>
      <c r="AN97" s="27">
        <v>67.8</v>
      </c>
      <c r="AO97" s="30">
        <v>2.7669999999999999</v>
      </c>
      <c r="AP97" s="27">
        <v>69</v>
      </c>
      <c r="AQ97" s="27">
        <v>100</v>
      </c>
      <c r="AR97" s="27">
        <v>157</v>
      </c>
      <c r="AS97" s="27">
        <v>10.83</v>
      </c>
      <c r="AT97" s="27">
        <v>18.239999999999998</v>
      </c>
      <c r="AU97" s="27">
        <v>4.8899999999999997</v>
      </c>
      <c r="AV97" s="27">
        <v>10.49</v>
      </c>
      <c r="AW97" s="27">
        <v>5.62</v>
      </c>
      <c r="AX97" s="27">
        <v>27.5</v>
      </c>
      <c r="AY97" s="27">
        <v>50</v>
      </c>
      <c r="AZ97" s="27">
        <v>4.0199999999999996</v>
      </c>
      <c r="BA97" s="27">
        <v>1.68</v>
      </c>
      <c r="BB97" s="27">
        <v>16.7</v>
      </c>
      <c r="BC97" s="27">
        <v>47.25</v>
      </c>
      <c r="BD97" s="27">
        <v>27.49</v>
      </c>
      <c r="BE97" s="27">
        <v>45</v>
      </c>
      <c r="BF97" s="27">
        <v>109.67</v>
      </c>
      <c r="BG97" s="27">
        <v>8.25</v>
      </c>
      <c r="BH97" s="27">
        <v>11.99</v>
      </c>
      <c r="BI97" s="27">
        <v>17</v>
      </c>
      <c r="BJ97" s="27">
        <v>4.49</v>
      </c>
      <c r="BK97" s="27">
        <v>65</v>
      </c>
      <c r="BL97" s="27">
        <v>10.14</v>
      </c>
      <c r="BM97" s="27">
        <v>12.25</v>
      </c>
    </row>
    <row r="98" spans="1:65" x14ac:dyDescent="0.25">
      <c r="A98" s="13">
        <v>2229180400</v>
      </c>
      <c r="B98" t="s">
        <v>365</v>
      </c>
      <c r="C98" t="s">
        <v>373</v>
      </c>
      <c r="D98" t="s">
        <v>374</v>
      </c>
      <c r="E98" s="27">
        <v>15.15</v>
      </c>
      <c r="F98" s="27">
        <v>7.7</v>
      </c>
      <c r="G98" s="27">
        <v>4.49</v>
      </c>
      <c r="H98" s="27">
        <v>1.46</v>
      </c>
      <c r="I98" s="27">
        <v>1.18</v>
      </c>
      <c r="J98" s="27">
        <v>4.6900000000000004</v>
      </c>
      <c r="K98" s="27">
        <v>4.68</v>
      </c>
      <c r="L98" s="27">
        <v>1.36</v>
      </c>
      <c r="M98" s="27">
        <v>4.53</v>
      </c>
      <c r="N98" s="27">
        <v>4.8</v>
      </c>
      <c r="O98" s="27">
        <v>0.69</v>
      </c>
      <c r="P98" s="27">
        <v>1.92</v>
      </c>
      <c r="Q98" s="27">
        <v>3.96</v>
      </c>
      <c r="R98" s="27">
        <v>4.71</v>
      </c>
      <c r="S98" s="27">
        <v>5.67</v>
      </c>
      <c r="T98" s="27">
        <v>5.04</v>
      </c>
      <c r="U98" s="27">
        <v>4.43</v>
      </c>
      <c r="V98" s="27">
        <v>1.57</v>
      </c>
      <c r="W98" s="27">
        <v>2.8</v>
      </c>
      <c r="X98" s="27">
        <v>1.98</v>
      </c>
      <c r="Y98" s="27">
        <v>20.05</v>
      </c>
      <c r="Z98" s="27">
        <v>10.19</v>
      </c>
      <c r="AA98" s="27">
        <v>3.49</v>
      </c>
      <c r="AB98" s="27">
        <v>2.15</v>
      </c>
      <c r="AC98" s="27">
        <v>3.88</v>
      </c>
      <c r="AD98" s="27">
        <v>2.74</v>
      </c>
      <c r="AE98" s="29">
        <v>1064.99</v>
      </c>
      <c r="AF98" s="29">
        <v>319419</v>
      </c>
      <c r="AG98" s="25">
        <v>6.3650000000000002</v>
      </c>
      <c r="AH98" s="29">
        <v>1493.002743845512</v>
      </c>
      <c r="AI98" s="27" t="s">
        <v>786</v>
      </c>
      <c r="AJ98" s="27">
        <v>103.76383166666666</v>
      </c>
      <c r="AK98" s="27">
        <v>71.480432336869072</v>
      </c>
      <c r="AL98" s="27">
        <v>175.24</v>
      </c>
      <c r="AM98" s="27">
        <v>201.56</v>
      </c>
      <c r="AN98" s="27">
        <v>77.53</v>
      </c>
      <c r="AO98" s="30">
        <v>2.7727500000000003</v>
      </c>
      <c r="AP98" s="27">
        <v>133</v>
      </c>
      <c r="AQ98" s="27">
        <v>109</v>
      </c>
      <c r="AR98" s="27">
        <v>96.2</v>
      </c>
      <c r="AS98" s="27">
        <v>10.89</v>
      </c>
      <c r="AT98" s="27">
        <v>17.309999999999999</v>
      </c>
      <c r="AU98" s="27">
        <v>6.17</v>
      </c>
      <c r="AV98" s="27">
        <v>11.54</v>
      </c>
      <c r="AW98" s="27">
        <v>5.01</v>
      </c>
      <c r="AX98" s="27">
        <v>31.6</v>
      </c>
      <c r="AY98" s="27">
        <v>44.4</v>
      </c>
      <c r="AZ98" s="27">
        <v>4.03</v>
      </c>
      <c r="BA98" s="27">
        <v>1.66</v>
      </c>
      <c r="BB98" s="27">
        <v>17.18</v>
      </c>
      <c r="BC98" s="27">
        <v>46.66</v>
      </c>
      <c r="BD98" s="27">
        <v>29.99</v>
      </c>
      <c r="BE98" s="27">
        <v>42.32</v>
      </c>
      <c r="BF98" s="27">
        <v>111</v>
      </c>
      <c r="BG98" s="27">
        <v>8.25</v>
      </c>
      <c r="BH98" s="27">
        <v>10.88</v>
      </c>
      <c r="BI98" s="27">
        <v>20.5</v>
      </c>
      <c r="BJ98" s="27">
        <v>4.09</v>
      </c>
      <c r="BK98" s="27">
        <v>66.8</v>
      </c>
      <c r="BL98" s="27">
        <v>10.39</v>
      </c>
      <c r="BM98" s="27">
        <v>12.13</v>
      </c>
    </row>
    <row r="99" spans="1:65" x14ac:dyDescent="0.25">
      <c r="A99" s="13">
        <v>2229340450</v>
      </c>
      <c r="B99" t="s">
        <v>365</v>
      </c>
      <c r="C99" t="s">
        <v>375</v>
      </c>
      <c r="D99" t="s">
        <v>376</v>
      </c>
      <c r="E99" s="27">
        <v>14.72</v>
      </c>
      <c r="F99" s="27">
        <v>7.74</v>
      </c>
      <c r="G99" s="27">
        <v>4.2699999999999996</v>
      </c>
      <c r="H99" s="27">
        <v>1.44</v>
      </c>
      <c r="I99" s="27">
        <v>1.17</v>
      </c>
      <c r="J99" s="27">
        <v>4.6399999999999997</v>
      </c>
      <c r="K99" s="27">
        <v>4.32</v>
      </c>
      <c r="L99" s="27">
        <v>1.34</v>
      </c>
      <c r="M99" s="27">
        <v>4.62</v>
      </c>
      <c r="N99" s="27">
        <v>4.8099999999999996</v>
      </c>
      <c r="O99" s="27">
        <v>0.73</v>
      </c>
      <c r="P99" s="27">
        <v>1.9</v>
      </c>
      <c r="Q99" s="27">
        <v>3.91</v>
      </c>
      <c r="R99" s="27">
        <v>4.7</v>
      </c>
      <c r="S99" s="27">
        <v>5.68</v>
      </c>
      <c r="T99" s="27">
        <v>4.93</v>
      </c>
      <c r="U99" s="27">
        <v>4.25</v>
      </c>
      <c r="V99" s="27">
        <v>1.56</v>
      </c>
      <c r="W99" s="27">
        <v>2.74</v>
      </c>
      <c r="X99" s="27">
        <v>1.95</v>
      </c>
      <c r="Y99" s="27">
        <v>20.22</v>
      </c>
      <c r="Z99" s="27">
        <v>9.24</v>
      </c>
      <c r="AA99" s="27">
        <v>3.34</v>
      </c>
      <c r="AB99" s="27">
        <v>2.0699999999999998</v>
      </c>
      <c r="AC99" s="27">
        <v>3.83</v>
      </c>
      <c r="AD99" s="27">
        <v>2.69</v>
      </c>
      <c r="AE99" s="29">
        <v>1035.33</v>
      </c>
      <c r="AF99" s="29">
        <v>380000</v>
      </c>
      <c r="AG99" s="25">
        <v>6.3670000000000009</v>
      </c>
      <c r="AH99" s="29">
        <v>1776.5382632037815</v>
      </c>
      <c r="AI99" s="27">
        <v>101.92903920416661</v>
      </c>
      <c r="AJ99" s="27" t="s">
        <v>786</v>
      </c>
      <c r="AK99" s="27" t="s">
        <v>786</v>
      </c>
      <c r="AL99" s="27">
        <v>101.92903920416661</v>
      </c>
      <c r="AM99" s="27">
        <v>201.56</v>
      </c>
      <c r="AN99" s="27">
        <v>72.98</v>
      </c>
      <c r="AO99" s="30">
        <v>2.9664999999999999</v>
      </c>
      <c r="AP99" s="27">
        <v>156.78</v>
      </c>
      <c r="AQ99" s="27">
        <v>88.8</v>
      </c>
      <c r="AR99" s="27">
        <v>182.5</v>
      </c>
      <c r="AS99" s="27">
        <v>10.86</v>
      </c>
      <c r="AT99" s="27">
        <v>27.75</v>
      </c>
      <c r="AU99" s="27">
        <v>5.79</v>
      </c>
      <c r="AV99" s="27">
        <v>13.99</v>
      </c>
      <c r="AW99" s="27">
        <v>5.72</v>
      </c>
      <c r="AX99" s="27">
        <v>22.8</v>
      </c>
      <c r="AY99" s="27">
        <v>48</v>
      </c>
      <c r="AZ99" s="27">
        <v>4.08</v>
      </c>
      <c r="BA99" s="27">
        <v>1.49</v>
      </c>
      <c r="BB99" s="27">
        <v>17.27</v>
      </c>
      <c r="BC99" s="27">
        <v>33.69</v>
      </c>
      <c r="BD99" s="27">
        <v>29.49</v>
      </c>
      <c r="BE99" s="27">
        <v>29.62</v>
      </c>
      <c r="BF99" s="27">
        <v>86.63</v>
      </c>
      <c r="BG99" s="27">
        <v>9.99</v>
      </c>
      <c r="BH99" s="27">
        <v>13.5</v>
      </c>
      <c r="BI99" s="27">
        <v>19.5</v>
      </c>
      <c r="BJ99" s="27">
        <v>4.09</v>
      </c>
      <c r="BK99" s="27">
        <v>84.63</v>
      </c>
      <c r="BL99" s="27">
        <v>9.64</v>
      </c>
      <c r="BM99" s="27">
        <v>12.32</v>
      </c>
    </row>
    <row r="100" spans="1:65" x14ac:dyDescent="0.25">
      <c r="A100" s="13">
        <v>2233740500</v>
      </c>
      <c r="B100" t="s">
        <v>365</v>
      </c>
      <c r="C100" t="s">
        <v>377</v>
      </c>
      <c r="D100" t="s">
        <v>378</v>
      </c>
      <c r="E100" s="27">
        <v>14.93</v>
      </c>
      <c r="F100" s="27">
        <v>7.66</v>
      </c>
      <c r="G100" s="27">
        <v>4.04</v>
      </c>
      <c r="H100" s="27">
        <v>1.5</v>
      </c>
      <c r="I100" s="27">
        <v>1.1499999999999999</v>
      </c>
      <c r="J100" s="27">
        <v>4.58</v>
      </c>
      <c r="K100" s="27">
        <v>4.75</v>
      </c>
      <c r="L100" s="27">
        <v>1.35</v>
      </c>
      <c r="M100" s="27">
        <v>4.5</v>
      </c>
      <c r="N100" s="27">
        <v>4.6399999999999997</v>
      </c>
      <c r="O100" s="27">
        <v>0.73</v>
      </c>
      <c r="P100" s="27">
        <v>1.89</v>
      </c>
      <c r="Q100" s="27">
        <v>3.95</v>
      </c>
      <c r="R100" s="27">
        <v>4.6399999999999997</v>
      </c>
      <c r="S100" s="27">
        <v>5.68</v>
      </c>
      <c r="T100" s="27">
        <v>4.6100000000000003</v>
      </c>
      <c r="U100" s="27">
        <v>4.53</v>
      </c>
      <c r="V100" s="27">
        <v>1.54</v>
      </c>
      <c r="W100" s="27">
        <v>2.67</v>
      </c>
      <c r="X100" s="27">
        <v>1.96</v>
      </c>
      <c r="Y100" s="27">
        <v>20.05</v>
      </c>
      <c r="Z100" s="27">
        <v>9.68</v>
      </c>
      <c r="AA100" s="27">
        <v>3.19</v>
      </c>
      <c r="AB100" s="27">
        <v>2.0299999999999998</v>
      </c>
      <c r="AC100" s="27">
        <v>4.16</v>
      </c>
      <c r="AD100" s="27">
        <v>2.61</v>
      </c>
      <c r="AE100" s="29">
        <v>928.6</v>
      </c>
      <c r="AF100" s="29">
        <v>444375</v>
      </c>
      <c r="AG100" s="25">
        <v>6.4424999999999999</v>
      </c>
      <c r="AH100" s="29">
        <v>2093.9770425138963</v>
      </c>
      <c r="AI100" s="27" t="s">
        <v>786</v>
      </c>
      <c r="AJ100" s="27">
        <v>54.410128000000007</v>
      </c>
      <c r="AK100" s="27">
        <v>71.480432336869072</v>
      </c>
      <c r="AL100" s="27">
        <v>125.89</v>
      </c>
      <c r="AM100" s="27">
        <v>201.56</v>
      </c>
      <c r="AN100" s="27">
        <v>83</v>
      </c>
      <c r="AO100" s="30">
        <v>2.6715</v>
      </c>
      <c r="AP100" s="27">
        <v>119.2</v>
      </c>
      <c r="AQ100" s="27">
        <v>185</v>
      </c>
      <c r="AR100" s="27">
        <v>116</v>
      </c>
      <c r="AS100" s="27">
        <v>10.88</v>
      </c>
      <c r="AT100" s="27">
        <v>16</v>
      </c>
      <c r="AU100" s="27">
        <v>6.49</v>
      </c>
      <c r="AV100" s="27">
        <v>13.3</v>
      </c>
      <c r="AW100" s="27">
        <v>7</v>
      </c>
      <c r="AX100" s="27">
        <v>25.67</v>
      </c>
      <c r="AY100" s="27">
        <v>47</v>
      </c>
      <c r="AZ100" s="27">
        <v>4.07</v>
      </c>
      <c r="BA100" s="27">
        <v>1.4</v>
      </c>
      <c r="BB100" s="27">
        <v>14.62</v>
      </c>
      <c r="BC100" s="27">
        <v>27.75</v>
      </c>
      <c r="BD100" s="27">
        <v>27</v>
      </c>
      <c r="BE100" s="27">
        <v>44.78</v>
      </c>
      <c r="BF100" s="27">
        <v>141.66999999999999</v>
      </c>
      <c r="BG100" s="27">
        <v>5</v>
      </c>
      <c r="BH100" s="27">
        <v>10</v>
      </c>
      <c r="BI100" s="27">
        <v>20.2</v>
      </c>
      <c r="BJ100" s="27">
        <v>3.85</v>
      </c>
      <c r="BK100" s="27">
        <v>60</v>
      </c>
      <c r="BL100" s="27">
        <v>9.9600000000000009</v>
      </c>
      <c r="BM100" s="27">
        <v>12.33</v>
      </c>
    </row>
    <row r="101" spans="1:65" x14ac:dyDescent="0.25">
      <c r="A101" s="13">
        <v>2235380600</v>
      </c>
      <c r="B101" t="s">
        <v>365</v>
      </c>
      <c r="C101" t="s">
        <v>379</v>
      </c>
      <c r="D101" t="s">
        <v>380</v>
      </c>
      <c r="E101" s="27">
        <v>15.9</v>
      </c>
      <c r="F101" s="27">
        <v>8.1999999999999993</v>
      </c>
      <c r="G101" s="27">
        <v>4.55</v>
      </c>
      <c r="H101" s="27">
        <v>1.4</v>
      </c>
      <c r="I101" s="27">
        <v>1.21</v>
      </c>
      <c r="J101" s="27">
        <v>4.7</v>
      </c>
      <c r="K101" s="27">
        <v>4.8499999999999996</v>
      </c>
      <c r="L101" s="27">
        <v>1.36</v>
      </c>
      <c r="M101" s="27">
        <v>4.5599999999999996</v>
      </c>
      <c r="N101" s="27">
        <v>4.92</v>
      </c>
      <c r="O101" s="27">
        <v>0.74</v>
      </c>
      <c r="P101" s="27">
        <v>1.89</v>
      </c>
      <c r="Q101" s="27">
        <v>3.92</v>
      </c>
      <c r="R101" s="27">
        <v>4.7300000000000004</v>
      </c>
      <c r="S101" s="27">
        <v>5.67</v>
      </c>
      <c r="T101" s="27">
        <v>5.46</v>
      </c>
      <c r="U101" s="27">
        <v>4.37</v>
      </c>
      <c r="V101" s="27">
        <v>1.67</v>
      </c>
      <c r="W101" s="27">
        <v>2.88</v>
      </c>
      <c r="X101" s="27">
        <v>1.98</v>
      </c>
      <c r="Y101" s="27">
        <v>20.22</v>
      </c>
      <c r="Z101" s="27">
        <v>8.83</v>
      </c>
      <c r="AA101" s="27">
        <v>3.91</v>
      </c>
      <c r="AB101" s="27">
        <v>2.25</v>
      </c>
      <c r="AC101" s="27">
        <v>3.58</v>
      </c>
      <c r="AD101" s="27">
        <v>2.72</v>
      </c>
      <c r="AE101" s="29">
        <v>2080</v>
      </c>
      <c r="AF101" s="29">
        <v>836000</v>
      </c>
      <c r="AG101" s="25">
        <v>6.2220000000000004</v>
      </c>
      <c r="AH101" s="29">
        <v>3849.1359803950609</v>
      </c>
      <c r="AI101" s="27" t="s">
        <v>786</v>
      </c>
      <c r="AJ101" s="27">
        <v>63.712139583333332</v>
      </c>
      <c r="AK101" s="27">
        <v>49.207833494053297</v>
      </c>
      <c r="AL101" s="27">
        <v>112.92</v>
      </c>
      <c r="AM101" s="27">
        <v>201.56</v>
      </c>
      <c r="AN101" s="27">
        <v>68.33</v>
      </c>
      <c r="AO101" s="30">
        <v>2.8396666666666666</v>
      </c>
      <c r="AP101" s="27">
        <v>130</v>
      </c>
      <c r="AQ101" s="27">
        <v>151.66999999999999</v>
      </c>
      <c r="AR101" s="27">
        <v>121.67</v>
      </c>
      <c r="AS101" s="27">
        <v>11</v>
      </c>
      <c r="AT101" s="27">
        <v>17.97</v>
      </c>
      <c r="AU101" s="27">
        <v>5.86</v>
      </c>
      <c r="AV101" s="27">
        <v>10.99</v>
      </c>
      <c r="AW101" s="27">
        <v>5.86</v>
      </c>
      <c r="AX101" s="27">
        <v>23.33</v>
      </c>
      <c r="AY101" s="27">
        <v>48.33</v>
      </c>
      <c r="AZ101" s="27">
        <v>4.04</v>
      </c>
      <c r="BA101" s="27">
        <v>1.71</v>
      </c>
      <c r="BB101" s="27">
        <v>20.67</v>
      </c>
      <c r="BC101" s="27">
        <v>49</v>
      </c>
      <c r="BD101" s="27">
        <v>33.659999999999997</v>
      </c>
      <c r="BE101" s="27">
        <v>41.33</v>
      </c>
      <c r="BF101" s="27">
        <v>120</v>
      </c>
      <c r="BG101" s="27">
        <v>10</v>
      </c>
      <c r="BH101" s="27">
        <v>13.29</v>
      </c>
      <c r="BI101" s="27">
        <v>23.33</v>
      </c>
      <c r="BJ101" s="27">
        <v>3.62</v>
      </c>
      <c r="BK101" s="27">
        <v>65</v>
      </c>
      <c r="BL101" s="27">
        <v>9.76</v>
      </c>
      <c r="BM101" s="27">
        <v>11.84</v>
      </c>
    </row>
    <row r="102" spans="1:65" x14ac:dyDescent="0.25">
      <c r="A102" s="13">
        <v>2243340800</v>
      </c>
      <c r="B102" t="s">
        <v>365</v>
      </c>
      <c r="C102" t="s">
        <v>381</v>
      </c>
      <c r="D102" t="s">
        <v>382</v>
      </c>
      <c r="E102" s="27">
        <v>14.87</v>
      </c>
      <c r="F102" s="27">
        <v>7.74</v>
      </c>
      <c r="G102" s="27">
        <v>4.55</v>
      </c>
      <c r="H102" s="27">
        <v>1.49</v>
      </c>
      <c r="I102" s="27">
        <v>1.1599999999999999</v>
      </c>
      <c r="J102" s="27">
        <v>4.6399999999999997</v>
      </c>
      <c r="K102" s="27">
        <v>4.55</v>
      </c>
      <c r="L102" s="27">
        <v>1.38</v>
      </c>
      <c r="M102" s="27">
        <v>4.57</v>
      </c>
      <c r="N102" s="27">
        <v>4.8099999999999996</v>
      </c>
      <c r="O102" s="27">
        <v>0.69</v>
      </c>
      <c r="P102" s="27">
        <v>1.9</v>
      </c>
      <c r="Q102" s="27">
        <v>3.99</v>
      </c>
      <c r="R102" s="27">
        <v>4.66</v>
      </c>
      <c r="S102" s="27">
        <v>5.71</v>
      </c>
      <c r="T102" s="27">
        <v>4.8499999999999996</v>
      </c>
      <c r="U102" s="27">
        <v>4.74</v>
      </c>
      <c r="V102" s="27">
        <v>1.57</v>
      </c>
      <c r="W102" s="27">
        <v>2.69</v>
      </c>
      <c r="X102" s="27">
        <v>1.94</v>
      </c>
      <c r="Y102" s="27">
        <v>20.05</v>
      </c>
      <c r="Z102" s="27">
        <v>9.8800000000000008</v>
      </c>
      <c r="AA102" s="27">
        <v>3.3</v>
      </c>
      <c r="AB102" s="27">
        <v>2.06</v>
      </c>
      <c r="AC102" s="27">
        <v>4.1500000000000004</v>
      </c>
      <c r="AD102" s="27">
        <v>2.6</v>
      </c>
      <c r="AE102" s="29">
        <v>1259.98</v>
      </c>
      <c r="AF102" s="29">
        <v>537182</v>
      </c>
      <c r="AG102" s="25">
        <v>6.2729999999999997</v>
      </c>
      <c r="AH102" s="29">
        <v>2486.6713135657919</v>
      </c>
      <c r="AI102" s="27" t="s">
        <v>786</v>
      </c>
      <c r="AJ102" s="27">
        <v>164.78237508333299</v>
      </c>
      <c r="AK102" s="27">
        <v>71.480432336869072</v>
      </c>
      <c r="AL102" s="27">
        <v>236.26</v>
      </c>
      <c r="AM102" s="27">
        <v>201.56</v>
      </c>
      <c r="AN102" s="27">
        <v>68.45</v>
      </c>
      <c r="AO102" s="30">
        <v>2.6527500000000002</v>
      </c>
      <c r="AP102" s="27">
        <v>101.4</v>
      </c>
      <c r="AQ102" s="27">
        <v>131.25</v>
      </c>
      <c r="AR102" s="27">
        <v>132.5</v>
      </c>
      <c r="AS102" s="27">
        <v>11.04</v>
      </c>
      <c r="AT102" s="27">
        <v>22.44</v>
      </c>
      <c r="AU102" s="27">
        <v>4.8899999999999997</v>
      </c>
      <c r="AV102" s="27">
        <v>12.77</v>
      </c>
      <c r="AW102" s="27">
        <v>4.53</v>
      </c>
      <c r="AX102" s="27">
        <v>21.63</v>
      </c>
      <c r="AY102" s="27">
        <v>40</v>
      </c>
      <c r="AZ102" s="27">
        <v>4.07</v>
      </c>
      <c r="BA102" s="27">
        <v>1.5</v>
      </c>
      <c r="BB102" s="27">
        <v>18.809999999999999</v>
      </c>
      <c r="BC102" s="27">
        <v>42.33</v>
      </c>
      <c r="BD102" s="27">
        <v>28.49</v>
      </c>
      <c r="BE102" s="27">
        <v>42.14</v>
      </c>
      <c r="BF102" s="27">
        <v>98.33</v>
      </c>
      <c r="BG102" s="27">
        <v>3.75</v>
      </c>
      <c r="BH102" s="27">
        <v>13.12</v>
      </c>
      <c r="BI102" s="27">
        <v>23.33</v>
      </c>
      <c r="BJ102" s="27">
        <v>4.0199999999999996</v>
      </c>
      <c r="BK102" s="27">
        <v>61</v>
      </c>
      <c r="BL102" s="27">
        <v>10.25</v>
      </c>
      <c r="BM102" s="27">
        <v>11.66</v>
      </c>
    </row>
    <row r="103" spans="1:65" x14ac:dyDescent="0.25">
      <c r="A103" s="13">
        <v>2226380900</v>
      </c>
      <c r="B103" t="s">
        <v>365</v>
      </c>
      <c r="C103" t="s">
        <v>370</v>
      </c>
      <c r="D103" t="s">
        <v>372</v>
      </c>
      <c r="E103" s="27">
        <v>15.91</v>
      </c>
      <c r="F103" s="27">
        <v>8.1199999999999992</v>
      </c>
      <c r="G103" s="27">
        <v>3.98</v>
      </c>
      <c r="H103" s="27">
        <v>1.45</v>
      </c>
      <c r="I103" s="27">
        <v>1.1599999999999999</v>
      </c>
      <c r="J103" s="27">
        <v>4.5</v>
      </c>
      <c r="K103" s="27">
        <v>4.9000000000000004</v>
      </c>
      <c r="L103" s="27">
        <v>1.33</v>
      </c>
      <c r="M103" s="27">
        <v>4.47</v>
      </c>
      <c r="N103" s="27">
        <v>4.92</v>
      </c>
      <c r="O103" s="27">
        <v>0.74</v>
      </c>
      <c r="P103" s="27">
        <v>1.89</v>
      </c>
      <c r="Q103" s="27">
        <v>3.84</v>
      </c>
      <c r="R103" s="27">
        <v>4.67</v>
      </c>
      <c r="S103" s="27">
        <v>5.61</v>
      </c>
      <c r="T103" s="27">
        <v>4.87</v>
      </c>
      <c r="U103" s="27">
        <v>4.2</v>
      </c>
      <c r="V103" s="27">
        <v>1.5</v>
      </c>
      <c r="W103" s="27">
        <v>2.67</v>
      </c>
      <c r="X103" s="27">
        <v>1.95</v>
      </c>
      <c r="Y103" s="27">
        <v>19.940000000000001</v>
      </c>
      <c r="Z103" s="27">
        <v>8.6300000000000008</v>
      </c>
      <c r="AA103" s="27">
        <v>3.34</v>
      </c>
      <c r="AB103" s="27">
        <v>1.98</v>
      </c>
      <c r="AC103" s="27">
        <v>3.54</v>
      </c>
      <c r="AD103" s="27">
        <v>2.63</v>
      </c>
      <c r="AE103" s="29">
        <v>1325</v>
      </c>
      <c r="AF103" s="29">
        <v>410903</v>
      </c>
      <c r="AG103" s="25">
        <v>6.3959999999999999</v>
      </c>
      <c r="AH103" s="29">
        <v>1926.8598441533213</v>
      </c>
      <c r="AI103" s="27" t="s">
        <v>786</v>
      </c>
      <c r="AJ103" s="27">
        <v>98.781016416666532</v>
      </c>
      <c r="AK103" s="27">
        <v>39.375461666666659</v>
      </c>
      <c r="AL103" s="27">
        <v>138.16</v>
      </c>
      <c r="AM103" s="27">
        <v>201.56</v>
      </c>
      <c r="AN103" s="27">
        <v>73.98</v>
      </c>
      <c r="AO103" s="30">
        <v>2.7669999999999999</v>
      </c>
      <c r="AP103" s="27">
        <v>135</v>
      </c>
      <c r="AQ103" s="27">
        <v>99</v>
      </c>
      <c r="AR103" s="27">
        <v>160</v>
      </c>
      <c r="AS103" s="27">
        <v>10.83</v>
      </c>
      <c r="AT103" s="27">
        <v>18.399999999999999</v>
      </c>
      <c r="AU103" s="27">
        <v>5.69</v>
      </c>
      <c r="AV103" s="27">
        <v>10.49</v>
      </c>
      <c r="AW103" s="27">
        <v>4.99</v>
      </c>
      <c r="AX103" s="27">
        <v>25</v>
      </c>
      <c r="AY103" s="27">
        <v>55</v>
      </c>
      <c r="AZ103" s="27">
        <v>4.0199999999999996</v>
      </c>
      <c r="BA103" s="27">
        <v>1.68</v>
      </c>
      <c r="BB103" s="27">
        <v>17.04</v>
      </c>
      <c r="BC103" s="27">
        <v>35.31</v>
      </c>
      <c r="BD103" s="27">
        <v>22.07</v>
      </c>
      <c r="BE103" s="27">
        <v>34.9</v>
      </c>
      <c r="BF103" s="27">
        <v>99</v>
      </c>
      <c r="BG103" s="27">
        <v>10</v>
      </c>
      <c r="BH103" s="27">
        <v>14.28</v>
      </c>
      <c r="BI103" s="27">
        <v>10</v>
      </c>
      <c r="BJ103" s="27">
        <v>4.1900000000000004</v>
      </c>
      <c r="BK103" s="27">
        <v>63.75</v>
      </c>
      <c r="BL103" s="27">
        <v>10.14</v>
      </c>
      <c r="BM103" s="27">
        <v>12.25</v>
      </c>
    </row>
    <row r="104" spans="1:65" x14ac:dyDescent="0.25">
      <c r="A104" s="13">
        <v>2338860500</v>
      </c>
      <c r="B104" t="s">
        <v>383</v>
      </c>
      <c r="C104" t="s">
        <v>384</v>
      </c>
      <c r="D104" t="s">
        <v>385</v>
      </c>
      <c r="E104" s="27">
        <v>15.91</v>
      </c>
      <c r="F104" s="27">
        <v>6.78</v>
      </c>
      <c r="G104" s="27">
        <v>5.15</v>
      </c>
      <c r="H104" s="27">
        <v>1.5</v>
      </c>
      <c r="I104" s="27">
        <v>1.44</v>
      </c>
      <c r="J104" s="27">
        <v>4.74</v>
      </c>
      <c r="K104" s="27">
        <v>4.9400000000000004</v>
      </c>
      <c r="L104" s="27">
        <v>1.53</v>
      </c>
      <c r="M104" s="27">
        <v>5.07</v>
      </c>
      <c r="N104" s="27">
        <v>4.0599999999999996</v>
      </c>
      <c r="O104" s="27">
        <v>0.74</v>
      </c>
      <c r="P104" s="27">
        <v>1.98</v>
      </c>
      <c r="Q104" s="27">
        <v>3.7</v>
      </c>
      <c r="R104" s="27">
        <v>4.51</v>
      </c>
      <c r="S104" s="27">
        <v>5.76</v>
      </c>
      <c r="T104" s="27">
        <v>5.75</v>
      </c>
      <c r="U104" s="27">
        <v>5.58</v>
      </c>
      <c r="V104" s="27">
        <v>1.72</v>
      </c>
      <c r="W104" s="27">
        <v>2.5499999999999998</v>
      </c>
      <c r="X104" s="27">
        <v>2.3199999999999998</v>
      </c>
      <c r="Y104" s="27">
        <v>20.77</v>
      </c>
      <c r="Z104" s="27">
        <v>10.68</v>
      </c>
      <c r="AA104" s="27">
        <v>3.25</v>
      </c>
      <c r="AB104" s="27">
        <v>2.2200000000000002</v>
      </c>
      <c r="AC104" s="27">
        <v>3.8</v>
      </c>
      <c r="AD104" s="27">
        <v>2.76</v>
      </c>
      <c r="AE104" s="29">
        <v>2809.1</v>
      </c>
      <c r="AF104" s="29">
        <v>608040</v>
      </c>
      <c r="AG104" s="25">
        <v>6.4249999999999998</v>
      </c>
      <c r="AH104" s="29">
        <v>2859.9635603502065</v>
      </c>
      <c r="AI104" s="27" t="s">
        <v>786</v>
      </c>
      <c r="AJ104" s="27">
        <v>147.59561752208333</v>
      </c>
      <c r="AK104" s="27">
        <v>135.6538749999998</v>
      </c>
      <c r="AL104" s="27">
        <v>283.25</v>
      </c>
      <c r="AM104" s="27">
        <v>190.31</v>
      </c>
      <c r="AN104" s="27">
        <v>72</v>
      </c>
      <c r="AO104" s="30">
        <v>3.0433333333333334</v>
      </c>
      <c r="AP104" s="27">
        <v>215</v>
      </c>
      <c r="AQ104" s="27">
        <v>218</v>
      </c>
      <c r="AR104" s="27">
        <v>131</v>
      </c>
      <c r="AS104" s="27">
        <v>11.6</v>
      </c>
      <c r="AT104" s="27">
        <v>19.579999999999998</v>
      </c>
      <c r="AU104" s="27">
        <v>6.49</v>
      </c>
      <c r="AV104" s="27">
        <v>11.74</v>
      </c>
      <c r="AW104" s="27">
        <v>5.78</v>
      </c>
      <c r="AX104" s="27">
        <v>27.5</v>
      </c>
      <c r="AY104" s="27">
        <v>59</v>
      </c>
      <c r="AZ104" s="27">
        <v>4.03</v>
      </c>
      <c r="BA104" s="27">
        <v>1.44</v>
      </c>
      <c r="BB104" s="27">
        <v>19.28</v>
      </c>
      <c r="BC104" s="27">
        <v>44.31</v>
      </c>
      <c r="BD104" s="27">
        <v>27.9</v>
      </c>
      <c r="BE104" s="27">
        <v>35.340000000000003</v>
      </c>
      <c r="BF104" s="27">
        <v>80</v>
      </c>
      <c r="BG104" s="27">
        <v>8.25</v>
      </c>
      <c r="BH104" s="27">
        <v>14.62</v>
      </c>
      <c r="BI104" s="27">
        <v>20.67</v>
      </c>
      <c r="BJ104" s="27">
        <v>3.74</v>
      </c>
      <c r="BK104" s="27">
        <v>90</v>
      </c>
      <c r="BL104" s="27">
        <v>10.32</v>
      </c>
      <c r="BM104" s="27">
        <v>12.17</v>
      </c>
    </row>
    <row r="105" spans="1:65" x14ac:dyDescent="0.25">
      <c r="A105" s="13">
        <v>2412580100</v>
      </c>
      <c r="B105" t="s">
        <v>386</v>
      </c>
      <c r="C105" t="s">
        <v>387</v>
      </c>
      <c r="D105" t="s">
        <v>388</v>
      </c>
      <c r="E105" s="27">
        <v>15.92</v>
      </c>
      <c r="F105" s="27">
        <v>8.23</v>
      </c>
      <c r="G105" s="27">
        <v>5.18</v>
      </c>
      <c r="H105" s="27">
        <v>1.49</v>
      </c>
      <c r="I105" s="27">
        <v>1.24</v>
      </c>
      <c r="J105" s="27">
        <v>4.6900000000000004</v>
      </c>
      <c r="K105" s="27">
        <v>4.28</v>
      </c>
      <c r="L105" s="27">
        <v>1.55</v>
      </c>
      <c r="M105" s="27">
        <v>4.8600000000000003</v>
      </c>
      <c r="N105" s="27">
        <v>4.54</v>
      </c>
      <c r="O105" s="27">
        <v>0.76</v>
      </c>
      <c r="P105" s="27">
        <v>2</v>
      </c>
      <c r="Q105" s="27">
        <v>4.01</v>
      </c>
      <c r="R105" s="27">
        <v>4.75</v>
      </c>
      <c r="S105" s="27">
        <v>5.86</v>
      </c>
      <c r="T105" s="27">
        <v>5.46</v>
      </c>
      <c r="U105" s="27">
        <v>5.81</v>
      </c>
      <c r="V105" s="27">
        <v>1.77</v>
      </c>
      <c r="W105" s="27">
        <v>2.89</v>
      </c>
      <c r="X105" s="27">
        <v>2.0499999999999998</v>
      </c>
      <c r="Y105" s="27">
        <v>20.45</v>
      </c>
      <c r="Z105" s="27">
        <v>9.8000000000000007</v>
      </c>
      <c r="AA105" s="27">
        <v>3.43</v>
      </c>
      <c r="AB105" s="27">
        <v>2.15</v>
      </c>
      <c r="AC105" s="27">
        <v>3.93</v>
      </c>
      <c r="AD105" s="27">
        <v>2.98</v>
      </c>
      <c r="AE105" s="29">
        <v>1617.33</v>
      </c>
      <c r="AF105" s="29">
        <v>404966</v>
      </c>
      <c r="AG105" s="25">
        <v>6.6239999999999997</v>
      </c>
      <c r="AH105" s="29">
        <v>1944.5804432457787</v>
      </c>
      <c r="AI105" s="27" t="s">
        <v>786</v>
      </c>
      <c r="AJ105" s="27">
        <v>151.2887999999995</v>
      </c>
      <c r="AK105" s="27">
        <v>118.23929166666625</v>
      </c>
      <c r="AL105" s="27">
        <v>269.52999999999997</v>
      </c>
      <c r="AM105" s="27">
        <v>204.26</v>
      </c>
      <c r="AN105" s="27">
        <v>65.69</v>
      </c>
      <c r="AO105" s="30">
        <v>3.1439999999999997</v>
      </c>
      <c r="AP105" s="27">
        <v>121</v>
      </c>
      <c r="AQ105" s="27">
        <v>142.47999999999999</v>
      </c>
      <c r="AR105" s="27">
        <v>119.69</v>
      </c>
      <c r="AS105" s="27">
        <v>11.4</v>
      </c>
      <c r="AT105" s="27">
        <v>19.62</v>
      </c>
      <c r="AU105" s="27">
        <v>7.28</v>
      </c>
      <c r="AV105" s="27">
        <v>14.83</v>
      </c>
      <c r="AW105" s="27">
        <v>6.64</v>
      </c>
      <c r="AX105" s="27">
        <v>27.8</v>
      </c>
      <c r="AY105" s="27">
        <v>66.25</v>
      </c>
      <c r="AZ105" s="27">
        <v>4.08</v>
      </c>
      <c r="BA105" s="27">
        <v>1.73</v>
      </c>
      <c r="BB105" s="27">
        <v>10.5</v>
      </c>
      <c r="BC105" s="27">
        <v>39.369999999999997</v>
      </c>
      <c r="BD105" s="27">
        <v>26.78</v>
      </c>
      <c r="BE105" s="27">
        <v>36.979999999999997</v>
      </c>
      <c r="BF105" s="27">
        <v>81.56</v>
      </c>
      <c r="BG105" s="27">
        <v>13.484166666666667</v>
      </c>
      <c r="BH105" s="27">
        <v>16.420000000000002</v>
      </c>
      <c r="BI105" s="27">
        <v>25.6</v>
      </c>
      <c r="BJ105" s="27">
        <v>3.74</v>
      </c>
      <c r="BK105" s="27">
        <v>60.5</v>
      </c>
      <c r="BL105" s="27">
        <v>10.050000000000001</v>
      </c>
      <c r="BM105" s="27">
        <v>9.99</v>
      </c>
    </row>
    <row r="106" spans="1:65" x14ac:dyDescent="0.25">
      <c r="A106" s="13">
        <v>2423224250</v>
      </c>
      <c r="B106" t="s">
        <v>386</v>
      </c>
      <c r="C106" t="s">
        <v>806</v>
      </c>
      <c r="D106" t="s">
        <v>389</v>
      </c>
      <c r="E106" s="27">
        <v>15.8</v>
      </c>
      <c r="F106" s="27">
        <v>8.23</v>
      </c>
      <c r="G106" s="27">
        <v>5.96</v>
      </c>
      <c r="H106" s="27">
        <v>1.55</v>
      </c>
      <c r="I106" s="27">
        <v>1.33</v>
      </c>
      <c r="J106" s="27">
        <v>4.7300000000000004</v>
      </c>
      <c r="K106" s="27">
        <v>4.57</v>
      </c>
      <c r="L106" s="27">
        <v>1.69</v>
      </c>
      <c r="M106" s="27">
        <v>5.26</v>
      </c>
      <c r="N106" s="27">
        <v>4.53</v>
      </c>
      <c r="O106" s="27">
        <v>0.78</v>
      </c>
      <c r="P106" s="27">
        <v>2.1</v>
      </c>
      <c r="Q106" s="27">
        <v>4.16</v>
      </c>
      <c r="R106" s="27">
        <v>5</v>
      </c>
      <c r="S106" s="27">
        <v>6.14</v>
      </c>
      <c r="T106" s="27">
        <v>5.89</v>
      </c>
      <c r="U106" s="27">
        <v>6.99</v>
      </c>
      <c r="V106" s="27">
        <v>1.92</v>
      </c>
      <c r="W106" s="27">
        <v>3.06</v>
      </c>
      <c r="X106" s="27">
        <v>2.14</v>
      </c>
      <c r="Y106" s="27">
        <v>20.86</v>
      </c>
      <c r="Z106" s="27">
        <v>10</v>
      </c>
      <c r="AA106" s="27">
        <v>3.65</v>
      </c>
      <c r="AB106" s="27">
        <v>2.2799999999999998</v>
      </c>
      <c r="AC106" s="27">
        <v>4.34</v>
      </c>
      <c r="AD106" s="27">
        <v>3.32</v>
      </c>
      <c r="AE106" s="29">
        <v>2837.6</v>
      </c>
      <c r="AF106" s="29">
        <v>1003738</v>
      </c>
      <c r="AG106" s="25">
        <v>6.2853333333333348</v>
      </c>
      <c r="AH106" s="29">
        <v>4652.4540246514089</v>
      </c>
      <c r="AI106" s="27" t="s">
        <v>786</v>
      </c>
      <c r="AJ106" s="27">
        <v>158.64986337499988</v>
      </c>
      <c r="AK106" s="27">
        <v>85.031533333333329</v>
      </c>
      <c r="AL106" s="27">
        <v>243.68</v>
      </c>
      <c r="AM106" s="27">
        <v>202.01</v>
      </c>
      <c r="AN106" s="27">
        <v>61.23</v>
      </c>
      <c r="AO106" s="30">
        <v>3.2160000000000002</v>
      </c>
      <c r="AP106" s="27">
        <v>257</v>
      </c>
      <c r="AQ106" s="27">
        <v>186</v>
      </c>
      <c r="AR106" s="27">
        <v>129</v>
      </c>
      <c r="AS106" s="27">
        <v>11.57</v>
      </c>
      <c r="AT106" s="27">
        <v>22.78</v>
      </c>
      <c r="AU106" s="27">
        <v>5.67</v>
      </c>
      <c r="AV106" s="27">
        <v>11.99</v>
      </c>
      <c r="AW106" s="27">
        <v>5.78</v>
      </c>
      <c r="AX106" s="27">
        <v>39.200000000000003</v>
      </c>
      <c r="AY106" s="27">
        <v>78.83</v>
      </c>
      <c r="AZ106" s="27">
        <v>4.16</v>
      </c>
      <c r="BA106" s="27">
        <v>1.94</v>
      </c>
      <c r="BB106" s="27">
        <v>18.7</v>
      </c>
      <c r="BC106" s="27">
        <v>38.049999999999997</v>
      </c>
      <c r="BD106" s="27">
        <v>28.5</v>
      </c>
      <c r="BE106" s="27">
        <v>39.86</v>
      </c>
      <c r="BF106" s="27">
        <v>64.44</v>
      </c>
      <c r="BG106" s="27">
        <v>4.166666666666667</v>
      </c>
      <c r="BH106" s="27">
        <v>19.91</v>
      </c>
      <c r="BI106" s="27">
        <v>29</v>
      </c>
      <c r="BJ106" s="27">
        <v>3.5</v>
      </c>
      <c r="BK106" s="27">
        <v>96</v>
      </c>
      <c r="BL106" s="27">
        <v>10.73</v>
      </c>
      <c r="BM106" s="27">
        <v>13.06</v>
      </c>
    </row>
    <row r="107" spans="1:65" x14ac:dyDescent="0.25">
      <c r="A107" s="13">
        <v>2514454200</v>
      </c>
      <c r="B107" t="s">
        <v>390</v>
      </c>
      <c r="C107" t="s">
        <v>391</v>
      </c>
      <c r="D107" t="s">
        <v>392</v>
      </c>
      <c r="E107" s="27">
        <v>15.86</v>
      </c>
      <c r="F107" s="27">
        <v>6.55</v>
      </c>
      <c r="G107" s="27">
        <v>5</v>
      </c>
      <c r="H107" s="27">
        <v>1.47</v>
      </c>
      <c r="I107" s="27">
        <v>1.35</v>
      </c>
      <c r="J107" s="27">
        <v>4.72</v>
      </c>
      <c r="K107" s="27">
        <v>4.9400000000000004</v>
      </c>
      <c r="L107" s="27">
        <v>1.73</v>
      </c>
      <c r="M107" s="27">
        <v>5.0999999999999996</v>
      </c>
      <c r="N107" s="27">
        <v>4.09</v>
      </c>
      <c r="O107" s="27">
        <v>0.74</v>
      </c>
      <c r="P107" s="27">
        <v>2.08</v>
      </c>
      <c r="Q107" s="27">
        <v>3.94</v>
      </c>
      <c r="R107" s="27">
        <v>4.83</v>
      </c>
      <c r="S107" s="27">
        <v>5.91</v>
      </c>
      <c r="T107" s="27">
        <v>5.41</v>
      </c>
      <c r="U107" s="27">
        <v>6.17</v>
      </c>
      <c r="V107" s="27">
        <v>1.74</v>
      </c>
      <c r="W107" s="27">
        <v>2.85</v>
      </c>
      <c r="X107" s="27">
        <v>2.31</v>
      </c>
      <c r="Y107" s="27">
        <v>21.2</v>
      </c>
      <c r="Z107" s="27">
        <v>10.54</v>
      </c>
      <c r="AA107" s="27">
        <v>3.76</v>
      </c>
      <c r="AB107" s="27">
        <v>2.08</v>
      </c>
      <c r="AC107" s="27">
        <v>3.88</v>
      </c>
      <c r="AD107" s="27">
        <v>2.69</v>
      </c>
      <c r="AE107" s="29">
        <v>4065.67</v>
      </c>
      <c r="AF107" s="29">
        <v>1045430</v>
      </c>
      <c r="AG107" s="25">
        <v>6.4939999999999998</v>
      </c>
      <c r="AH107" s="29">
        <v>4952.7780834891973</v>
      </c>
      <c r="AI107" s="27" t="s">
        <v>786</v>
      </c>
      <c r="AJ107" s="27">
        <v>227.2110399999998</v>
      </c>
      <c r="AK107" s="27">
        <v>186.53620833333326</v>
      </c>
      <c r="AL107" s="27">
        <v>413.75</v>
      </c>
      <c r="AM107" s="27">
        <v>191.88</v>
      </c>
      <c r="AN107" s="27">
        <v>72.09</v>
      </c>
      <c r="AO107" s="30">
        <v>2.9861428571428577</v>
      </c>
      <c r="AP107" s="27">
        <v>321</v>
      </c>
      <c r="AQ107" s="27">
        <v>267</v>
      </c>
      <c r="AR107" s="27">
        <v>148</v>
      </c>
      <c r="AS107" s="27">
        <v>11.48</v>
      </c>
      <c r="AT107" s="27">
        <v>22.34</v>
      </c>
      <c r="AU107" s="27">
        <v>6.39</v>
      </c>
      <c r="AV107" s="27">
        <v>11.99</v>
      </c>
      <c r="AW107" s="27">
        <v>5.99</v>
      </c>
      <c r="AX107" s="27">
        <v>50.2</v>
      </c>
      <c r="AY107" s="27">
        <v>78.75</v>
      </c>
      <c r="AZ107" s="27">
        <v>4</v>
      </c>
      <c r="BA107" s="27">
        <v>1.7</v>
      </c>
      <c r="BB107" s="27">
        <v>22.97</v>
      </c>
      <c r="BC107" s="27">
        <v>42.33</v>
      </c>
      <c r="BD107" s="27">
        <v>28.11</v>
      </c>
      <c r="BE107" s="27">
        <v>36.65</v>
      </c>
      <c r="BF107" s="27">
        <v>98.8</v>
      </c>
      <c r="BG107" s="27">
        <v>16.666666666666668</v>
      </c>
      <c r="BH107" s="27">
        <v>17.68</v>
      </c>
      <c r="BI107" s="27">
        <v>27.5</v>
      </c>
      <c r="BJ107" s="27">
        <v>3.17</v>
      </c>
      <c r="BK107" s="27">
        <v>97</v>
      </c>
      <c r="BL107" s="27">
        <v>10.56</v>
      </c>
      <c r="BM107" s="27">
        <v>12.1</v>
      </c>
    </row>
    <row r="108" spans="1:65" x14ac:dyDescent="0.25">
      <c r="A108" s="13">
        <v>2635660855</v>
      </c>
      <c r="B108" t="s">
        <v>393</v>
      </c>
      <c r="C108" t="s">
        <v>801</v>
      </c>
      <c r="D108" t="s">
        <v>777</v>
      </c>
      <c r="E108" s="27">
        <v>15.85</v>
      </c>
      <c r="F108" s="27">
        <v>7.04</v>
      </c>
      <c r="G108" s="27">
        <v>4.42</v>
      </c>
      <c r="H108" s="27">
        <v>1.56</v>
      </c>
      <c r="I108" s="27">
        <v>1.18</v>
      </c>
      <c r="J108" s="27">
        <v>4.96</v>
      </c>
      <c r="K108" s="27">
        <v>4.1100000000000003</v>
      </c>
      <c r="L108" s="27">
        <v>1.37</v>
      </c>
      <c r="M108" s="27">
        <v>4.58</v>
      </c>
      <c r="N108" s="27">
        <v>4.41</v>
      </c>
      <c r="O108" s="27">
        <v>0.74</v>
      </c>
      <c r="P108" s="27">
        <v>1.99</v>
      </c>
      <c r="Q108" s="27">
        <v>3.75</v>
      </c>
      <c r="R108" s="27">
        <v>4.7300000000000004</v>
      </c>
      <c r="S108" s="27">
        <v>5.99</v>
      </c>
      <c r="T108" s="27">
        <v>5.16</v>
      </c>
      <c r="U108" s="27">
        <v>4.42</v>
      </c>
      <c r="V108" s="27">
        <v>1.67</v>
      </c>
      <c r="W108" s="27">
        <v>2.82</v>
      </c>
      <c r="X108" s="27">
        <v>2.02</v>
      </c>
      <c r="Y108" s="27">
        <v>20.58</v>
      </c>
      <c r="Z108" s="27">
        <v>9.76</v>
      </c>
      <c r="AA108" s="27">
        <v>3.22</v>
      </c>
      <c r="AB108" s="27">
        <v>2.13</v>
      </c>
      <c r="AC108" s="27">
        <v>3.88</v>
      </c>
      <c r="AD108" s="27">
        <v>2.67</v>
      </c>
      <c r="AE108" s="29">
        <v>925.33</v>
      </c>
      <c r="AF108" s="29">
        <v>335638</v>
      </c>
      <c r="AG108" s="25">
        <v>6.4640000000000004</v>
      </c>
      <c r="AH108" s="29">
        <v>1585.1402599253825</v>
      </c>
      <c r="AI108" s="27" t="s">
        <v>786</v>
      </c>
      <c r="AJ108" s="27">
        <v>121.87448166666643</v>
      </c>
      <c r="AK108" s="27">
        <v>69.421197462536</v>
      </c>
      <c r="AL108" s="27">
        <v>191.29000000000002</v>
      </c>
      <c r="AM108" s="27">
        <v>189.02</v>
      </c>
      <c r="AN108" s="27">
        <v>60</v>
      </c>
      <c r="AO108" s="30">
        <v>3.1160000000000001</v>
      </c>
      <c r="AP108" s="27">
        <v>190</v>
      </c>
      <c r="AQ108" s="27">
        <v>132</v>
      </c>
      <c r="AR108" s="27">
        <v>105</v>
      </c>
      <c r="AS108" s="27">
        <v>10.97</v>
      </c>
      <c r="AT108" s="27">
        <v>13.67</v>
      </c>
      <c r="AU108" s="27">
        <v>5.19</v>
      </c>
      <c r="AV108" s="27">
        <v>8.99</v>
      </c>
      <c r="AW108" s="27">
        <v>5.19</v>
      </c>
      <c r="AX108" s="27">
        <v>20</v>
      </c>
      <c r="AY108" s="27">
        <v>30</v>
      </c>
      <c r="AZ108" s="27">
        <v>4.1500000000000004</v>
      </c>
      <c r="BA108" s="27">
        <v>1.32</v>
      </c>
      <c r="BB108" s="27">
        <v>20.47</v>
      </c>
      <c r="BC108" s="27">
        <v>16.649999999999999</v>
      </c>
      <c r="BD108" s="27">
        <v>18.98</v>
      </c>
      <c r="BE108" s="27">
        <v>28.32</v>
      </c>
      <c r="BF108" s="27">
        <v>89</v>
      </c>
      <c r="BG108" s="27">
        <v>6.5</v>
      </c>
      <c r="BH108" s="27">
        <v>9.15</v>
      </c>
      <c r="BI108" s="27">
        <v>20</v>
      </c>
      <c r="BJ108" s="27">
        <v>3.97</v>
      </c>
      <c r="BK108" s="27">
        <v>64</v>
      </c>
      <c r="BL108" s="27">
        <v>9.2899999999999991</v>
      </c>
      <c r="BM108" s="27">
        <v>10.97</v>
      </c>
    </row>
    <row r="109" spans="1:65" x14ac:dyDescent="0.25">
      <c r="A109" s="13">
        <v>2619804400</v>
      </c>
      <c r="B109" t="s">
        <v>393</v>
      </c>
      <c r="C109" t="s">
        <v>394</v>
      </c>
      <c r="D109" t="s">
        <v>395</v>
      </c>
      <c r="E109" s="27">
        <v>15.86</v>
      </c>
      <c r="F109" s="27">
        <v>6.61</v>
      </c>
      <c r="G109" s="27">
        <v>5.0999999999999996</v>
      </c>
      <c r="H109" s="27">
        <v>1.75</v>
      </c>
      <c r="I109" s="27">
        <v>1.17</v>
      </c>
      <c r="J109" s="27">
        <v>4.8899999999999997</v>
      </c>
      <c r="K109" s="27">
        <v>4.18</v>
      </c>
      <c r="L109" s="27">
        <v>1.42</v>
      </c>
      <c r="M109" s="27">
        <v>4.79</v>
      </c>
      <c r="N109" s="27">
        <v>4.7699999999999996</v>
      </c>
      <c r="O109" s="27">
        <v>0.73</v>
      </c>
      <c r="P109" s="27">
        <v>2.12</v>
      </c>
      <c r="Q109" s="27">
        <v>4.08</v>
      </c>
      <c r="R109" s="27">
        <v>4.68</v>
      </c>
      <c r="S109" s="27">
        <v>5.93</v>
      </c>
      <c r="T109" s="27">
        <v>5.26</v>
      </c>
      <c r="U109" s="27">
        <v>5.01</v>
      </c>
      <c r="V109" s="27">
        <v>1.59</v>
      </c>
      <c r="W109" s="27">
        <v>2.82</v>
      </c>
      <c r="X109" s="27">
        <v>1.98</v>
      </c>
      <c r="Y109" s="27">
        <v>20.78</v>
      </c>
      <c r="Z109" s="27">
        <v>9.32</v>
      </c>
      <c r="AA109" s="27">
        <v>3.57</v>
      </c>
      <c r="AB109" s="27">
        <v>2.13</v>
      </c>
      <c r="AC109" s="27">
        <v>3.96</v>
      </c>
      <c r="AD109" s="27">
        <v>2.73</v>
      </c>
      <c r="AE109" s="29">
        <v>1557.4</v>
      </c>
      <c r="AF109" s="29">
        <v>554267</v>
      </c>
      <c r="AG109" s="25">
        <v>6.4269999999999996</v>
      </c>
      <c r="AH109" s="29">
        <v>2607.5830605832994</v>
      </c>
      <c r="AI109" s="27" t="s">
        <v>786</v>
      </c>
      <c r="AJ109" s="27">
        <v>143.05287391666647</v>
      </c>
      <c r="AK109" s="27">
        <v>81.818032786885041</v>
      </c>
      <c r="AL109" s="27">
        <v>224.87</v>
      </c>
      <c r="AM109" s="27">
        <v>189.02</v>
      </c>
      <c r="AN109" s="27">
        <v>64.75</v>
      </c>
      <c r="AO109" s="30">
        <v>3.1456000000000004</v>
      </c>
      <c r="AP109" s="27">
        <v>93.5</v>
      </c>
      <c r="AQ109" s="27">
        <v>172.8</v>
      </c>
      <c r="AR109" s="27">
        <v>139</v>
      </c>
      <c r="AS109" s="27">
        <v>10.96</v>
      </c>
      <c r="AT109" s="27">
        <v>18.77</v>
      </c>
      <c r="AU109" s="27">
        <v>5.68</v>
      </c>
      <c r="AV109" s="27">
        <v>13.24</v>
      </c>
      <c r="AW109" s="27">
        <v>5.83</v>
      </c>
      <c r="AX109" s="27">
        <v>24.8</v>
      </c>
      <c r="AY109" s="27">
        <v>61.2</v>
      </c>
      <c r="AZ109" s="27">
        <v>4.13</v>
      </c>
      <c r="BA109" s="27">
        <v>1.57</v>
      </c>
      <c r="BB109" s="27">
        <v>19.690000000000001</v>
      </c>
      <c r="BC109" s="27">
        <v>37.5</v>
      </c>
      <c r="BD109" s="27">
        <v>25.2</v>
      </c>
      <c r="BE109" s="27">
        <v>36.9</v>
      </c>
      <c r="BF109" s="27">
        <v>92.8</v>
      </c>
      <c r="BG109" s="27">
        <v>3.75</v>
      </c>
      <c r="BH109" s="27">
        <v>11.25</v>
      </c>
      <c r="BI109" s="27">
        <v>22.6</v>
      </c>
      <c r="BJ109" s="27">
        <v>3.9</v>
      </c>
      <c r="BK109" s="27">
        <v>74.900000000000006</v>
      </c>
      <c r="BL109" s="27">
        <v>9.48</v>
      </c>
      <c r="BM109" s="27">
        <v>10.38</v>
      </c>
    </row>
    <row r="110" spans="1:65" x14ac:dyDescent="0.25">
      <c r="A110" s="13">
        <v>2622420500</v>
      </c>
      <c r="B110" t="s">
        <v>393</v>
      </c>
      <c r="C110" t="s">
        <v>847</v>
      </c>
      <c r="D110" t="s">
        <v>848</v>
      </c>
      <c r="E110" s="27">
        <v>15.94</v>
      </c>
      <c r="F110" s="27">
        <v>6.84</v>
      </c>
      <c r="G110" s="27">
        <v>5.13</v>
      </c>
      <c r="H110" s="27">
        <v>1.69</v>
      </c>
      <c r="I110" s="27">
        <v>1.1499999999999999</v>
      </c>
      <c r="J110" s="27">
        <v>4.97</v>
      </c>
      <c r="K110" s="27">
        <v>4.38</v>
      </c>
      <c r="L110" s="27">
        <v>1.41</v>
      </c>
      <c r="M110" s="27">
        <v>4.68</v>
      </c>
      <c r="N110" s="27">
        <v>4.66</v>
      </c>
      <c r="O110" s="27">
        <v>0.73</v>
      </c>
      <c r="P110" s="27">
        <v>2.06</v>
      </c>
      <c r="Q110" s="27">
        <v>4</v>
      </c>
      <c r="R110" s="27">
        <v>4.67</v>
      </c>
      <c r="S110" s="27">
        <v>6.04</v>
      </c>
      <c r="T110" s="27">
        <v>5.26</v>
      </c>
      <c r="U110" s="27">
        <v>4.91</v>
      </c>
      <c r="V110" s="27">
        <v>1.58</v>
      </c>
      <c r="W110" s="27">
        <v>2.79</v>
      </c>
      <c r="X110" s="27">
        <v>2.02</v>
      </c>
      <c r="Y110" s="27">
        <v>20.94</v>
      </c>
      <c r="Z110" s="27">
        <v>9.41</v>
      </c>
      <c r="AA110" s="27">
        <v>3.44</v>
      </c>
      <c r="AB110" s="27">
        <v>2.08</v>
      </c>
      <c r="AC110" s="27">
        <v>4.1100000000000003</v>
      </c>
      <c r="AD110" s="27">
        <v>2.67</v>
      </c>
      <c r="AE110" s="29">
        <v>1262.7</v>
      </c>
      <c r="AF110" s="29">
        <v>359899</v>
      </c>
      <c r="AG110" s="25">
        <v>6.3310000000000004</v>
      </c>
      <c r="AH110" s="29">
        <v>1676.2159255625747</v>
      </c>
      <c r="AI110" s="27" t="s">
        <v>786</v>
      </c>
      <c r="AJ110" s="27">
        <v>135.38240416666642</v>
      </c>
      <c r="AK110" s="27">
        <v>74.669623915139653</v>
      </c>
      <c r="AL110" s="27">
        <v>210.05</v>
      </c>
      <c r="AM110" s="27">
        <v>193.34</v>
      </c>
      <c r="AN110" s="27">
        <v>55.55</v>
      </c>
      <c r="AO110" s="30">
        <v>3.2530000000000001</v>
      </c>
      <c r="AP110" s="27">
        <v>83.6</v>
      </c>
      <c r="AQ110" s="27">
        <v>86.76</v>
      </c>
      <c r="AR110" s="27">
        <v>96.5</v>
      </c>
      <c r="AS110" s="27">
        <v>10.94</v>
      </c>
      <c r="AT110" s="27">
        <v>19.04</v>
      </c>
      <c r="AU110" s="27">
        <v>5.31</v>
      </c>
      <c r="AV110" s="27">
        <v>11.97</v>
      </c>
      <c r="AW110" s="27">
        <v>5.18</v>
      </c>
      <c r="AX110" s="27">
        <v>22.5</v>
      </c>
      <c r="AY110" s="27">
        <v>56</v>
      </c>
      <c r="AZ110" s="27">
        <v>4.09</v>
      </c>
      <c r="BA110" s="27">
        <v>1.27</v>
      </c>
      <c r="BB110" s="27">
        <v>18.09</v>
      </c>
      <c r="BC110" s="27">
        <v>41</v>
      </c>
      <c r="BD110" s="27">
        <v>29.66</v>
      </c>
      <c r="BE110" s="27">
        <v>39.9</v>
      </c>
      <c r="BF110" s="27">
        <v>112.25</v>
      </c>
      <c r="BG110" s="27">
        <v>22.966666666666669</v>
      </c>
      <c r="BH110" s="27">
        <v>10.25</v>
      </c>
      <c r="BI110" s="27">
        <v>17.670000000000002</v>
      </c>
      <c r="BJ110" s="27">
        <v>3.97</v>
      </c>
      <c r="BK110" s="27">
        <v>69.75</v>
      </c>
      <c r="BL110" s="27">
        <v>9.32</v>
      </c>
      <c r="BM110" s="27">
        <v>10.86</v>
      </c>
    </row>
    <row r="111" spans="1:65" x14ac:dyDescent="0.25">
      <c r="A111" s="13">
        <v>2628020650</v>
      </c>
      <c r="B111" t="s">
        <v>393</v>
      </c>
      <c r="C111" t="s">
        <v>398</v>
      </c>
      <c r="D111" t="s">
        <v>399</v>
      </c>
      <c r="E111" s="27">
        <v>15.79</v>
      </c>
      <c r="F111" s="27">
        <v>6.49</v>
      </c>
      <c r="G111" s="27">
        <v>4.7699999999999996</v>
      </c>
      <c r="H111" s="27">
        <v>1.5</v>
      </c>
      <c r="I111" s="27">
        <v>1.19</v>
      </c>
      <c r="J111" s="27">
        <v>4.92</v>
      </c>
      <c r="K111" s="27">
        <v>3.99</v>
      </c>
      <c r="L111" s="27">
        <v>1.38</v>
      </c>
      <c r="M111" s="27">
        <v>4.49</v>
      </c>
      <c r="N111" s="27">
        <v>4.0599999999999996</v>
      </c>
      <c r="O111" s="27">
        <v>0.74</v>
      </c>
      <c r="P111" s="27">
        <v>2.02</v>
      </c>
      <c r="Q111" s="27">
        <v>3.81</v>
      </c>
      <c r="R111" s="27">
        <v>4.7300000000000004</v>
      </c>
      <c r="S111" s="27">
        <v>5.96</v>
      </c>
      <c r="T111" s="27">
        <v>5.39</v>
      </c>
      <c r="U111" s="27">
        <v>4.5</v>
      </c>
      <c r="V111" s="27">
        <v>1.54</v>
      </c>
      <c r="W111" s="27">
        <v>2.9</v>
      </c>
      <c r="X111" s="27">
        <v>2.06</v>
      </c>
      <c r="Y111" s="27">
        <v>20.260000000000002</v>
      </c>
      <c r="Z111" s="27">
        <v>9.57</v>
      </c>
      <c r="AA111" s="27">
        <v>3.59</v>
      </c>
      <c r="AB111" s="27">
        <v>2.15</v>
      </c>
      <c r="AC111" s="27">
        <v>3.94</v>
      </c>
      <c r="AD111" s="27">
        <v>2.68</v>
      </c>
      <c r="AE111" s="29">
        <v>1021</v>
      </c>
      <c r="AF111" s="29">
        <v>326243</v>
      </c>
      <c r="AG111" s="25">
        <v>6.3689999999999998</v>
      </c>
      <c r="AH111" s="29">
        <v>1525.5388401308148</v>
      </c>
      <c r="AI111" s="27" t="s">
        <v>786</v>
      </c>
      <c r="AJ111" s="27">
        <v>126.23791933333308</v>
      </c>
      <c r="AK111" s="27">
        <v>78.303351012535998</v>
      </c>
      <c r="AL111" s="27">
        <v>204.54</v>
      </c>
      <c r="AM111" s="27">
        <v>189.02</v>
      </c>
      <c r="AN111" s="27">
        <v>55.5</v>
      </c>
      <c r="AO111" s="30">
        <v>3.05</v>
      </c>
      <c r="AP111" s="27">
        <v>82.5</v>
      </c>
      <c r="AQ111" s="27">
        <v>116.4</v>
      </c>
      <c r="AR111" s="27">
        <v>114</v>
      </c>
      <c r="AS111" s="27">
        <v>10.84</v>
      </c>
      <c r="AT111" s="27">
        <v>18.45</v>
      </c>
      <c r="AU111" s="27">
        <v>5.99</v>
      </c>
      <c r="AV111" s="27">
        <v>11.74</v>
      </c>
      <c r="AW111" s="27">
        <v>5.52</v>
      </c>
      <c r="AX111" s="27">
        <v>20.6</v>
      </c>
      <c r="AY111" s="27">
        <v>28.57</v>
      </c>
      <c r="AZ111" s="27">
        <v>4.07</v>
      </c>
      <c r="BA111" s="27">
        <v>1.33</v>
      </c>
      <c r="BB111" s="27">
        <v>21.43</v>
      </c>
      <c r="BC111" s="27">
        <v>24.93</v>
      </c>
      <c r="BD111" s="27">
        <v>14.54</v>
      </c>
      <c r="BE111" s="27">
        <v>23.51</v>
      </c>
      <c r="BF111" s="27">
        <v>114</v>
      </c>
      <c r="BG111" s="27">
        <v>8.3333333333333339</v>
      </c>
      <c r="BH111" s="27">
        <v>11.02</v>
      </c>
      <c r="BI111" s="27">
        <v>15.88</v>
      </c>
      <c r="BJ111" s="27">
        <v>3.94</v>
      </c>
      <c r="BK111" s="27">
        <v>66.400000000000006</v>
      </c>
      <c r="BL111" s="27">
        <v>9.3800000000000008</v>
      </c>
      <c r="BM111" s="27">
        <v>11.11</v>
      </c>
    </row>
    <row r="112" spans="1:65" x14ac:dyDescent="0.25">
      <c r="A112" s="13">
        <v>2731860500</v>
      </c>
      <c r="B112" t="s">
        <v>400</v>
      </c>
      <c r="C112" t="s">
        <v>401</v>
      </c>
      <c r="D112" t="s">
        <v>402</v>
      </c>
      <c r="E112" s="27">
        <v>15.84</v>
      </c>
      <c r="F112" s="27">
        <v>6.64</v>
      </c>
      <c r="G112" s="27">
        <v>4.75</v>
      </c>
      <c r="H112" s="27">
        <v>1.55</v>
      </c>
      <c r="I112" s="27">
        <v>1.23</v>
      </c>
      <c r="J112" s="27">
        <v>4.7300000000000004</v>
      </c>
      <c r="K112" s="27">
        <v>4.67</v>
      </c>
      <c r="L112" s="27">
        <v>1.5</v>
      </c>
      <c r="M112" s="27">
        <v>4.8099999999999996</v>
      </c>
      <c r="N112" s="27">
        <v>3.99</v>
      </c>
      <c r="O112" s="27">
        <v>0.79</v>
      </c>
      <c r="P112" s="27">
        <v>1.94</v>
      </c>
      <c r="Q112" s="27">
        <v>4</v>
      </c>
      <c r="R112" s="27">
        <v>4.87</v>
      </c>
      <c r="S112" s="27">
        <v>6.41</v>
      </c>
      <c r="T112" s="27">
        <v>5.2</v>
      </c>
      <c r="U112" s="27">
        <v>5.56</v>
      </c>
      <c r="V112" s="27">
        <v>1.73</v>
      </c>
      <c r="W112" s="27">
        <v>2.78</v>
      </c>
      <c r="X112" s="27">
        <v>2.38</v>
      </c>
      <c r="Y112" s="27">
        <v>20.260000000000002</v>
      </c>
      <c r="Z112" s="27">
        <v>10</v>
      </c>
      <c r="AA112" s="27">
        <v>3.78</v>
      </c>
      <c r="AB112" s="27">
        <v>2.2200000000000002</v>
      </c>
      <c r="AC112" s="27">
        <v>3.89</v>
      </c>
      <c r="AD112" s="27">
        <v>2.74</v>
      </c>
      <c r="AE112" s="29">
        <v>1291.33</v>
      </c>
      <c r="AF112" s="29">
        <v>399900</v>
      </c>
      <c r="AG112" s="25">
        <v>6.3990000000000009</v>
      </c>
      <c r="AH112" s="29">
        <v>1875.8522217274538</v>
      </c>
      <c r="AI112" s="27" t="s">
        <v>786</v>
      </c>
      <c r="AJ112" s="27">
        <v>112.55243233333334</v>
      </c>
      <c r="AK112" s="27">
        <v>96.976379999999722</v>
      </c>
      <c r="AL112" s="27">
        <v>209.53</v>
      </c>
      <c r="AM112" s="27">
        <v>192.67</v>
      </c>
      <c r="AN112" s="27">
        <v>69</v>
      </c>
      <c r="AO112" s="30">
        <v>2.8574999999999999</v>
      </c>
      <c r="AP112" s="27">
        <v>147.18</v>
      </c>
      <c r="AQ112" s="27">
        <v>206.72</v>
      </c>
      <c r="AR112" s="27">
        <v>126</v>
      </c>
      <c r="AS112" s="27">
        <v>11.05</v>
      </c>
      <c r="AT112" s="27">
        <v>16.57</v>
      </c>
      <c r="AU112" s="27">
        <v>5.19</v>
      </c>
      <c r="AV112" s="27">
        <v>14.39</v>
      </c>
      <c r="AW112" s="27">
        <v>4.99</v>
      </c>
      <c r="AX112" s="27">
        <v>29.67</v>
      </c>
      <c r="AY112" s="27">
        <v>46.33</v>
      </c>
      <c r="AZ112" s="27">
        <v>4.0599999999999996</v>
      </c>
      <c r="BA112" s="27">
        <v>1.54</v>
      </c>
      <c r="BB112" s="27">
        <v>20.99</v>
      </c>
      <c r="BC112" s="27">
        <v>52.5</v>
      </c>
      <c r="BD112" s="27">
        <v>36.67</v>
      </c>
      <c r="BE112" s="27">
        <v>37</v>
      </c>
      <c r="BF112" s="27">
        <v>98.33</v>
      </c>
      <c r="BG112" s="27">
        <v>25.447500000000002</v>
      </c>
      <c r="BH112" s="27">
        <v>11</v>
      </c>
      <c r="BI112" s="27">
        <v>15.5</v>
      </c>
      <c r="BJ112" s="27">
        <v>4.3099999999999996</v>
      </c>
      <c r="BK112" s="27">
        <v>61.63</v>
      </c>
      <c r="BL112" s="27">
        <v>9.43</v>
      </c>
      <c r="BM112" s="27">
        <v>9.86</v>
      </c>
    </row>
    <row r="113" spans="1:65" x14ac:dyDescent="0.25">
      <c r="A113" s="13">
        <v>2733460511</v>
      </c>
      <c r="B113" t="s">
        <v>400</v>
      </c>
      <c r="C113" t="s">
        <v>403</v>
      </c>
      <c r="D113" t="s">
        <v>404</v>
      </c>
      <c r="E113" s="27">
        <v>15.9</v>
      </c>
      <c r="F113" s="27">
        <v>6.57</v>
      </c>
      <c r="G113" s="27">
        <v>4.97</v>
      </c>
      <c r="H113" s="27">
        <v>1.52</v>
      </c>
      <c r="I113" s="27">
        <v>1.17</v>
      </c>
      <c r="J113" s="27">
        <v>4.5999999999999996</v>
      </c>
      <c r="K113" s="27">
        <v>4.7</v>
      </c>
      <c r="L113" s="27">
        <v>1.59</v>
      </c>
      <c r="M113" s="27">
        <v>4.8099999999999996</v>
      </c>
      <c r="N113" s="27">
        <v>3.96</v>
      </c>
      <c r="O113" s="27">
        <v>0.9</v>
      </c>
      <c r="P113" s="27">
        <v>2.06</v>
      </c>
      <c r="Q113" s="27">
        <v>3.9</v>
      </c>
      <c r="R113" s="27">
        <v>4.79</v>
      </c>
      <c r="S113" s="27">
        <v>5.83</v>
      </c>
      <c r="T113" s="27">
        <v>5.28</v>
      </c>
      <c r="U113" s="27">
        <v>5.45</v>
      </c>
      <c r="V113" s="27">
        <v>1.56</v>
      </c>
      <c r="W113" s="27">
        <v>2.79</v>
      </c>
      <c r="X113" s="27">
        <v>2.16</v>
      </c>
      <c r="Y113" s="27">
        <v>20.69</v>
      </c>
      <c r="Z113" s="27">
        <v>9.9700000000000006</v>
      </c>
      <c r="AA113" s="27">
        <v>3.61</v>
      </c>
      <c r="AB113" s="27">
        <v>2.11</v>
      </c>
      <c r="AC113" s="27">
        <v>3.88</v>
      </c>
      <c r="AD113" s="27">
        <v>2.81</v>
      </c>
      <c r="AE113" s="29">
        <v>1447.4</v>
      </c>
      <c r="AF113" s="29">
        <v>404182</v>
      </c>
      <c r="AG113" s="25">
        <v>6.4</v>
      </c>
      <c r="AH113" s="29">
        <v>1896.1367206268367</v>
      </c>
      <c r="AI113" s="27" t="s">
        <v>786</v>
      </c>
      <c r="AJ113" s="27">
        <v>98.700916666666572</v>
      </c>
      <c r="AK113" s="27">
        <v>97.697999999999908</v>
      </c>
      <c r="AL113" s="27">
        <v>196.4</v>
      </c>
      <c r="AM113" s="27">
        <v>194.4</v>
      </c>
      <c r="AN113" s="27">
        <v>62.34</v>
      </c>
      <c r="AO113" s="30">
        <v>2.8893999999999997</v>
      </c>
      <c r="AP113" s="27">
        <v>122.53</v>
      </c>
      <c r="AQ113" s="27">
        <v>175.04</v>
      </c>
      <c r="AR113" s="27">
        <v>92.27</v>
      </c>
      <c r="AS113" s="27">
        <v>10.98</v>
      </c>
      <c r="AT113" s="27">
        <v>18.489999999999998</v>
      </c>
      <c r="AU113" s="27">
        <v>4.55</v>
      </c>
      <c r="AV113" s="27">
        <v>13.54</v>
      </c>
      <c r="AW113" s="27">
        <v>4.71</v>
      </c>
      <c r="AX113" s="27">
        <v>30.21</v>
      </c>
      <c r="AY113" s="27">
        <v>41.18</v>
      </c>
      <c r="AZ113" s="27">
        <v>4.05</v>
      </c>
      <c r="BA113" s="27">
        <v>1.9</v>
      </c>
      <c r="BB113" s="27">
        <v>17.62</v>
      </c>
      <c r="BC113" s="27">
        <v>42.44</v>
      </c>
      <c r="BD113" s="27">
        <v>39.369999999999997</v>
      </c>
      <c r="BE113" s="27">
        <v>40.630000000000003</v>
      </c>
      <c r="BF113" s="27">
        <v>87.32</v>
      </c>
      <c r="BG113" s="27">
        <v>14.583333333333334</v>
      </c>
      <c r="BH113" s="27">
        <v>11.95</v>
      </c>
      <c r="BI113" s="27">
        <v>24.69</v>
      </c>
      <c r="BJ113" s="27">
        <v>3.45</v>
      </c>
      <c r="BK113" s="27">
        <v>61.34</v>
      </c>
      <c r="BL113" s="27">
        <v>9.5</v>
      </c>
      <c r="BM113" s="27">
        <v>11.25</v>
      </c>
    </row>
    <row r="114" spans="1:65" x14ac:dyDescent="0.25">
      <c r="A114" s="13">
        <v>2741060840</v>
      </c>
      <c r="B114" t="s">
        <v>400</v>
      </c>
      <c r="C114" t="s">
        <v>406</v>
      </c>
      <c r="D114" t="s">
        <v>407</v>
      </c>
      <c r="E114" s="27">
        <v>15.87</v>
      </c>
      <c r="F114" s="27">
        <v>6.37</v>
      </c>
      <c r="G114" s="27">
        <v>4.04</v>
      </c>
      <c r="H114" s="27">
        <v>1.49</v>
      </c>
      <c r="I114" s="27">
        <v>1.2</v>
      </c>
      <c r="J114" s="27">
        <v>4.62</v>
      </c>
      <c r="K114" s="27">
        <v>4.91</v>
      </c>
      <c r="L114" s="27">
        <v>1.35</v>
      </c>
      <c r="M114" s="27">
        <v>4.59</v>
      </c>
      <c r="N114" s="27">
        <v>3.98</v>
      </c>
      <c r="O114" s="27">
        <v>0.74</v>
      </c>
      <c r="P114" s="27">
        <v>1.97</v>
      </c>
      <c r="Q114" s="27">
        <v>3.5</v>
      </c>
      <c r="R114" s="27">
        <v>4.7</v>
      </c>
      <c r="S114" s="27">
        <v>5.75</v>
      </c>
      <c r="T114" s="27">
        <v>4.97</v>
      </c>
      <c r="U114" s="27">
        <v>4.3099999999999996</v>
      </c>
      <c r="V114" s="27">
        <v>1.52</v>
      </c>
      <c r="W114" s="27">
        <v>2.79</v>
      </c>
      <c r="X114" s="27">
        <v>1.94</v>
      </c>
      <c r="Y114" s="27">
        <v>20.18</v>
      </c>
      <c r="Z114" s="27">
        <v>8.8000000000000007</v>
      </c>
      <c r="AA114" s="27">
        <v>3.77</v>
      </c>
      <c r="AB114" s="27">
        <v>2.15</v>
      </c>
      <c r="AC114" s="27">
        <v>3.66</v>
      </c>
      <c r="AD114" s="27">
        <v>2.66</v>
      </c>
      <c r="AE114" s="29">
        <v>1450</v>
      </c>
      <c r="AF114" s="29">
        <v>433800</v>
      </c>
      <c r="AG114" s="25">
        <v>6.3949999999999996</v>
      </c>
      <c r="AH114" s="29">
        <v>2034.018451614163</v>
      </c>
      <c r="AI114" s="27" t="s">
        <v>786</v>
      </c>
      <c r="AJ114" s="27">
        <v>112.43241933333326</v>
      </c>
      <c r="AK114" s="27">
        <v>85.46172712499984</v>
      </c>
      <c r="AL114" s="27">
        <v>197.89</v>
      </c>
      <c r="AM114" s="27">
        <v>192.3</v>
      </c>
      <c r="AN114" s="27">
        <v>59.28</v>
      </c>
      <c r="AO114" s="30">
        <v>2.79</v>
      </c>
      <c r="AP114" s="27">
        <v>180.6</v>
      </c>
      <c r="AQ114" s="27">
        <v>265.98</v>
      </c>
      <c r="AR114" s="27">
        <v>119.67</v>
      </c>
      <c r="AS114" s="27">
        <v>10.88</v>
      </c>
      <c r="AT114" s="27">
        <v>17.41</v>
      </c>
      <c r="AU114" s="27">
        <v>5.79</v>
      </c>
      <c r="AV114" s="27">
        <v>14.39</v>
      </c>
      <c r="AW114" s="27">
        <v>5.0199999999999996</v>
      </c>
      <c r="AX114" s="27">
        <v>30</v>
      </c>
      <c r="AY114" s="27">
        <v>49.75</v>
      </c>
      <c r="AZ114" s="27">
        <v>4.12</v>
      </c>
      <c r="BA114" s="27">
        <v>1.55</v>
      </c>
      <c r="BB114" s="27">
        <v>20.85</v>
      </c>
      <c r="BC114" s="27">
        <v>47.05</v>
      </c>
      <c r="BD114" s="27">
        <v>40.31</v>
      </c>
      <c r="BE114" s="27">
        <v>39.47</v>
      </c>
      <c r="BF114" s="27">
        <v>123</v>
      </c>
      <c r="BG114" s="27">
        <v>5.8324999999999996</v>
      </c>
      <c r="BH114" s="27">
        <v>13.52</v>
      </c>
      <c r="BI114" s="27">
        <v>26</v>
      </c>
      <c r="BJ114" s="27">
        <v>4.32</v>
      </c>
      <c r="BK114" s="27">
        <v>57.5</v>
      </c>
      <c r="BL114" s="27">
        <v>9.18</v>
      </c>
      <c r="BM114" s="27">
        <v>10.85</v>
      </c>
    </row>
    <row r="115" spans="1:65" x14ac:dyDescent="0.25">
      <c r="A115" s="13">
        <v>2733460880</v>
      </c>
      <c r="B115" t="s">
        <v>400</v>
      </c>
      <c r="C115" t="s">
        <v>403</v>
      </c>
      <c r="D115" t="s">
        <v>405</v>
      </c>
      <c r="E115" s="27">
        <v>15.91</v>
      </c>
      <c r="F115" s="27">
        <v>6.64</v>
      </c>
      <c r="G115" s="27">
        <v>5.3</v>
      </c>
      <c r="H115" s="27">
        <v>1.51</v>
      </c>
      <c r="I115" s="27">
        <v>1.17</v>
      </c>
      <c r="J115" s="27">
        <v>4.57</v>
      </c>
      <c r="K115" s="27">
        <v>4.67</v>
      </c>
      <c r="L115" s="27">
        <v>1.73</v>
      </c>
      <c r="M115" s="27">
        <v>4.92</v>
      </c>
      <c r="N115" s="27">
        <v>3.98</v>
      </c>
      <c r="O115" s="27">
        <v>0.95</v>
      </c>
      <c r="P115" s="27">
        <v>2.11</v>
      </c>
      <c r="Q115" s="27">
        <v>4.04</v>
      </c>
      <c r="R115" s="27">
        <v>4.87</v>
      </c>
      <c r="S115" s="27">
        <v>5.68</v>
      </c>
      <c r="T115" s="27">
        <v>5.5</v>
      </c>
      <c r="U115" s="27">
        <v>6.13</v>
      </c>
      <c r="V115" s="27">
        <v>1.57</v>
      </c>
      <c r="W115" s="27">
        <v>2.81</v>
      </c>
      <c r="X115" s="27">
        <v>2.25</v>
      </c>
      <c r="Y115" s="27">
        <v>21.03</v>
      </c>
      <c r="Z115" s="27">
        <v>10.210000000000001</v>
      </c>
      <c r="AA115" s="27">
        <v>3.63</v>
      </c>
      <c r="AB115" s="27">
        <v>2.12</v>
      </c>
      <c r="AC115" s="27">
        <v>3.92</v>
      </c>
      <c r="AD115" s="27">
        <v>2.93</v>
      </c>
      <c r="AE115" s="29">
        <v>1376.3</v>
      </c>
      <c r="AF115" s="29">
        <v>400257</v>
      </c>
      <c r="AG115" s="25">
        <v>6.4</v>
      </c>
      <c r="AH115" s="29">
        <v>1877.7233904229672</v>
      </c>
      <c r="AI115" s="27" t="s">
        <v>786</v>
      </c>
      <c r="AJ115" s="27">
        <v>92.164891666666676</v>
      </c>
      <c r="AK115" s="27">
        <v>100.58447999999991</v>
      </c>
      <c r="AL115" s="27">
        <v>192.74</v>
      </c>
      <c r="AM115" s="27">
        <v>193.42</v>
      </c>
      <c r="AN115" s="27">
        <v>63.74</v>
      </c>
      <c r="AO115" s="30">
        <v>2.8893999999999997</v>
      </c>
      <c r="AP115" s="27">
        <v>127.27</v>
      </c>
      <c r="AQ115" s="27">
        <v>180.79</v>
      </c>
      <c r="AR115" s="27">
        <v>101.88</v>
      </c>
      <c r="AS115" s="27">
        <v>11</v>
      </c>
      <c r="AT115" s="27">
        <v>19.899999999999999</v>
      </c>
      <c r="AU115" s="27">
        <v>4.6399999999999997</v>
      </c>
      <c r="AV115" s="27">
        <v>13.65</v>
      </c>
      <c r="AW115" s="27">
        <v>4.84</v>
      </c>
      <c r="AX115" s="27">
        <v>29.62</v>
      </c>
      <c r="AY115" s="27">
        <v>42.47</v>
      </c>
      <c r="AZ115" s="27">
        <v>4</v>
      </c>
      <c r="BA115" s="27">
        <v>1.97</v>
      </c>
      <c r="BB115" s="27">
        <v>18.170000000000002</v>
      </c>
      <c r="BC115" s="27">
        <v>42.58</v>
      </c>
      <c r="BD115" s="27">
        <v>35.69</v>
      </c>
      <c r="BE115" s="27">
        <v>42.23</v>
      </c>
      <c r="BF115" s="27">
        <v>89.61</v>
      </c>
      <c r="BG115" s="27">
        <v>14.583333333333334</v>
      </c>
      <c r="BH115" s="27">
        <v>11.55</v>
      </c>
      <c r="BI115" s="27">
        <v>29.17</v>
      </c>
      <c r="BJ115" s="27">
        <v>3.51</v>
      </c>
      <c r="BK115" s="27">
        <v>63.06</v>
      </c>
      <c r="BL115" s="27">
        <v>9.4600000000000009</v>
      </c>
      <c r="BM115" s="27">
        <v>10.57</v>
      </c>
    </row>
    <row r="116" spans="1:65" x14ac:dyDescent="0.25">
      <c r="A116" s="13">
        <v>2825620500</v>
      </c>
      <c r="B116" t="s">
        <v>408</v>
      </c>
      <c r="C116" t="s">
        <v>409</v>
      </c>
      <c r="D116" t="s">
        <v>410</v>
      </c>
      <c r="E116" s="27">
        <v>15.88</v>
      </c>
      <c r="F116" s="27">
        <v>8.25</v>
      </c>
      <c r="G116" s="27">
        <v>3.98</v>
      </c>
      <c r="H116" s="27">
        <v>1.47</v>
      </c>
      <c r="I116" s="27">
        <v>1.18</v>
      </c>
      <c r="J116" s="27">
        <v>4.59</v>
      </c>
      <c r="K116" s="27">
        <v>4.9400000000000004</v>
      </c>
      <c r="L116" s="27">
        <v>1.33</v>
      </c>
      <c r="M116" s="27">
        <v>4.5999999999999996</v>
      </c>
      <c r="N116" s="27">
        <v>4.74</v>
      </c>
      <c r="O116" s="27">
        <v>0.74</v>
      </c>
      <c r="P116" s="27">
        <v>1.89</v>
      </c>
      <c r="Q116" s="27">
        <v>3.84</v>
      </c>
      <c r="R116" s="27">
        <v>4.71</v>
      </c>
      <c r="S116" s="27">
        <v>5.68</v>
      </c>
      <c r="T116" s="27">
        <v>5.18</v>
      </c>
      <c r="U116" s="27">
        <v>4.08</v>
      </c>
      <c r="V116" s="27">
        <v>1.49</v>
      </c>
      <c r="W116" s="27">
        <v>2.77</v>
      </c>
      <c r="X116" s="27">
        <v>1.95</v>
      </c>
      <c r="Y116" s="27">
        <v>19.89</v>
      </c>
      <c r="Z116" s="27">
        <v>8.68</v>
      </c>
      <c r="AA116" s="27">
        <v>3.81</v>
      </c>
      <c r="AB116" s="27">
        <v>2.15</v>
      </c>
      <c r="AC116" s="27">
        <v>3.55</v>
      </c>
      <c r="AD116" s="27">
        <v>2.67</v>
      </c>
      <c r="AE116" s="29">
        <v>1252</v>
      </c>
      <c r="AF116" s="29">
        <v>429902</v>
      </c>
      <c r="AG116" s="25">
        <v>6.4659999999999993</v>
      </c>
      <c r="AH116" s="29">
        <v>2030.7506611169249</v>
      </c>
      <c r="AI116" s="27" t="s">
        <v>786</v>
      </c>
      <c r="AJ116" s="27">
        <v>152.91633749999991</v>
      </c>
      <c r="AK116" s="27">
        <v>48.600899999999989</v>
      </c>
      <c r="AL116" s="27">
        <v>201.51999999999998</v>
      </c>
      <c r="AM116" s="27">
        <v>191.66</v>
      </c>
      <c r="AN116" s="27">
        <v>64.75</v>
      </c>
      <c r="AO116" s="30">
        <v>2.6023333333333336</v>
      </c>
      <c r="AP116" s="27">
        <v>134.69</v>
      </c>
      <c r="AQ116" s="27">
        <v>129</v>
      </c>
      <c r="AR116" s="27">
        <v>154.5</v>
      </c>
      <c r="AS116" s="27">
        <v>10.81</v>
      </c>
      <c r="AT116" s="27">
        <v>21.27</v>
      </c>
      <c r="AU116" s="27">
        <v>5.5</v>
      </c>
      <c r="AV116" s="27">
        <v>11.74</v>
      </c>
      <c r="AW116" s="27">
        <v>5.0599999999999996</v>
      </c>
      <c r="AX116" s="27">
        <v>31.75</v>
      </c>
      <c r="AY116" s="27">
        <v>55</v>
      </c>
      <c r="AZ116" s="27">
        <v>4.12</v>
      </c>
      <c r="BA116" s="27">
        <v>1.6</v>
      </c>
      <c r="BB116" s="27">
        <v>15</v>
      </c>
      <c r="BC116" s="27">
        <v>31.01</v>
      </c>
      <c r="BD116" s="27">
        <v>21.99</v>
      </c>
      <c r="BE116" s="27">
        <v>26.5</v>
      </c>
      <c r="BF116" s="27">
        <v>106.26</v>
      </c>
      <c r="BG116" s="27">
        <v>3.75</v>
      </c>
      <c r="BH116" s="27">
        <v>10.63</v>
      </c>
      <c r="BI116" s="27">
        <v>16.5</v>
      </c>
      <c r="BJ116" s="27">
        <v>3.81</v>
      </c>
      <c r="BK116" s="27">
        <v>53.5</v>
      </c>
      <c r="BL116" s="27">
        <v>8.92</v>
      </c>
      <c r="BM116" s="27">
        <v>12.85</v>
      </c>
    </row>
    <row r="117" spans="1:65" x14ac:dyDescent="0.25">
      <c r="A117" s="13">
        <v>2827140600</v>
      </c>
      <c r="B117" t="s">
        <v>408</v>
      </c>
      <c r="C117" t="s">
        <v>411</v>
      </c>
      <c r="D117" t="s">
        <v>412</v>
      </c>
      <c r="E117" s="27">
        <v>15.95</v>
      </c>
      <c r="F117" s="27">
        <v>7.56</v>
      </c>
      <c r="G117" s="27">
        <v>4.75</v>
      </c>
      <c r="H117" s="27">
        <v>1.38</v>
      </c>
      <c r="I117" s="27">
        <v>1.1599999999999999</v>
      </c>
      <c r="J117" s="27">
        <v>4.7</v>
      </c>
      <c r="K117" s="27">
        <v>4.5199999999999996</v>
      </c>
      <c r="L117" s="27">
        <v>1.35</v>
      </c>
      <c r="M117" s="27">
        <v>4.68</v>
      </c>
      <c r="N117" s="27">
        <v>4.54</v>
      </c>
      <c r="O117" s="27">
        <v>0.74</v>
      </c>
      <c r="P117" s="27">
        <v>1.91</v>
      </c>
      <c r="Q117" s="27">
        <v>3.91</v>
      </c>
      <c r="R117" s="27">
        <v>4.7</v>
      </c>
      <c r="S117" s="27">
        <v>5.83</v>
      </c>
      <c r="T117" s="27">
        <v>5.33</v>
      </c>
      <c r="U117" s="27">
        <v>4.41</v>
      </c>
      <c r="V117" s="27">
        <v>1.6</v>
      </c>
      <c r="W117" s="27">
        <v>2.76</v>
      </c>
      <c r="X117" s="27">
        <v>1.97</v>
      </c>
      <c r="Y117" s="27">
        <v>20.22</v>
      </c>
      <c r="Z117" s="27">
        <v>8.94</v>
      </c>
      <c r="AA117" s="27">
        <v>3.54</v>
      </c>
      <c r="AB117" s="27">
        <v>2.0499999999999998</v>
      </c>
      <c r="AC117" s="27">
        <v>3.74</v>
      </c>
      <c r="AD117" s="27">
        <v>2.69</v>
      </c>
      <c r="AE117" s="29">
        <v>1270.25</v>
      </c>
      <c r="AF117" s="29">
        <v>434900</v>
      </c>
      <c r="AG117" s="25">
        <v>6.7080000000000002</v>
      </c>
      <c r="AH117" s="29">
        <v>2106.4666145990223</v>
      </c>
      <c r="AI117" s="27" t="s">
        <v>786</v>
      </c>
      <c r="AJ117" s="27">
        <v>101.40001233333332</v>
      </c>
      <c r="AK117" s="27">
        <v>55.683518161362876</v>
      </c>
      <c r="AL117" s="27">
        <v>157.08000000000001</v>
      </c>
      <c r="AM117" s="27">
        <v>191.66</v>
      </c>
      <c r="AN117" s="27">
        <v>55.33</v>
      </c>
      <c r="AO117" s="30">
        <v>2.6328333333333336</v>
      </c>
      <c r="AP117" s="27">
        <v>145</v>
      </c>
      <c r="AQ117" s="27">
        <v>132.33000000000001</v>
      </c>
      <c r="AR117" s="27">
        <v>143.33000000000001</v>
      </c>
      <c r="AS117" s="27">
        <v>10.96</v>
      </c>
      <c r="AT117" s="27">
        <v>18.440000000000001</v>
      </c>
      <c r="AU117" s="27">
        <v>5.74</v>
      </c>
      <c r="AV117" s="27">
        <v>12</v>
      </c>
      <c r="AW117" s="27">
        <v>5.32</v>
      </c>
      <c r="AX117" s="27">
        <v>28</v>
      </c>
      <c r="AY117" s="27">
        <v>50</v>
      </c>
      <c r="AZ117" s="27">
        <v>4.08</v>
      </c>
      <c r="BA117" s="27">
        <v>1.39</v>
      </c>
      <c r="BB117" s="27">
        <v>16.329999999999998</v>
      </c>
      <c r="BC117" s="27">
        <v>51.66</v>
      </c>
      <c r="BD117" s="27">
        <v>28.33</v>
      </c>
      <c r="BE117" s="27">
        <v>32.93</v>
      </c>
      <c r="BF117" s="27">
        <v>109</v>
      </c>
      <c r="BG117" s="27">
        <v>3.75</v>
      </c>
      <c r="BH117" s="27">
        <v>12.3</v>
      </c>
      <c r="BI117" s="27">
        <v>20</v>
      </c>
      <c r="BJ117" s="27">
        <v>4.99</v>
      </c>
      <c r="BK117" s="27">
        <v>53.06</v>
      </c>
      <c r="BL117" s="27">
        <v>9.1</v>
      </c>
      <c r="BM117" s="27">
        <v>12.85</v>
      </c>
    </row>
    <row r="118" spans="1:65" x14ac:dyDescent="0.25">
      <c r="A118" s="13">
        <v>2832940700</v>
      </c>
      <c r="B118" t="s">
        <v>408</v>
      </c>
      <c r="C118" t="s">
        <v>413</v>
      </c>
      <c r="D118" t="s">
        <v>414</v>
      </c>
      <c r="E118" s="27">
        <v>15.95</v>
      </c>
      <c r="F118" s="27">
        <v>6.96</v>
      </c>
      <c r="G118" s="27">
        <v>3.98</v>
      </c>
      <c r="H118" s="27">
        <v>1.33</v>
      </c>
      <c r="I118" s="27">
        <v>1.19</v>
      </c>
      <c r="J118" s="27">
        <v>4.59</v>
      </c>
      <c r="K118" s="27">
        <v>4.9000000000000004</v>
      </c>
      <c r="L118" s="27">
        <v>1.33</v>
      </c>
      <c r="M118" s="27">
        <v>4.6500000000000004</v>
      </c>
      <c r="N118" s="27">
        <v>4.45</v>
      </c>
      <c r="O118" s="27">
        <v>0.74</v>
      </c>
      <c r="P118" s="27">
        <v>1.88</v>
      </c>
      <c r="Q118" s="27">
        <v>3.85</v>
      </c>
      <c r="R118" s="27">
        <v>4.72</v>
      </c>
      <c r="S118" s="27">
        <v>5.72</v>
      </c>
      <c r="T118" s="27">
        <v>5.04</v>
      </c>
      <c r="U118" s="27">
        <v>4.05</v>
      </c>
      <c r="V118" s="27">
        <v>1.49</v>
      </c>
      <c r="W118" s="27">
        <v>2.71</v>
      </c>
      <c r="X118" s="27">
        <v>1.96</v>
      </c>
      <c r="Y118" s="27">
        <v>19.66</v>
      </c>
      <c r="Z118" s="27">
        <v>8.64</v>
      </c>
      <c r="AA118" s="27">
        <v>3.5</v>
      </c>
      <c r="AB118" s="27">
        <v>2.13</v>
      </c>
      <c r="AC118" s="27">
        <v>3.5</v>
      </c>
      <c r="AD118" s="27">
        <v>2.67</v>
      </c>
      <c r="AE118" s="29">
        <v>953.57</v>
      </c>
      <c r="AF118" s="29">
        <v>350000</v>
      </c>
      <c r="AG118" s="25">
        <v>6.609</v>
      </c>
      <c r="AH118" s="29">
        <v>1678.0401370639652</v>
      </c>
      <c r="AI118" s="27" t="s">
        <v>786</v>
      </c>
      <c r="AJ118" s="27">
        <v>148.70344949999972</v>
      </c>
      <c r="AK118" s="27">
        <v>55.683518161362876</v>
      </c>
      <c r="AL118" s="27">
        <v>204.38</v>
      </c>
      <c r="AM118" s="27">
        <v>191.66</v>
      </c>
      <c r="AN118" s="27">
        <v>65.239999999999995</v>
      </c>
      <c r="AO118" s="30">
        <v>2.6700000000000004</v>
      </c>
      <c r="AP118" s="27">
        <v>115</v>
      </c>
      <c r="AQ118" s="27">
        <v>137.5</v>
      </c>
      <c r="AR118" s="27">
        <v>119</v>
      </c>
      <c r="AS118" s="27">
        <v>10.79</v>
      </c>
      <c r="AT118" s="27">
        <v>18.73</v>
      </c>
      <c r="AU118" s="27">
        <v>5.39</v>
      </c>
      <c r="AV118" s="27">
        <v>12.19</v>
      </c>
      <c r="AW118" s="27">
        <v>4.97</v>
      </c>
      <c r="AX118" s="27">
        <v>25</v>
      </c>
      <c r="AY118" s="27">
        <v>43.67</v>
      </c>
      <c r="AZ118" s="27">
        <v>4.16</v>
      </c>
      <c r="BA118" s="27">
        <v>1.57</v>
      </c>
      <c r="BB118" s="27">
        <v>13.93</v>
      </c>
      <c r="BC118" s="27">
        <v>60</v>
      </c>
      <c r="BD118" s="27">
        <v>39.659999999999997</v>
      </c>
      <c r="BE118" s="27">
        <v>54.5</v>
      </c>
      <c r="BF118" s="27">
        <v>87.5</v>
      </c>
      <c r="BG118" s="27">
        <v>14.25</v>
      </c>
      <c r="BH118" s="27">
        <v>10.25</v>
      </c>
      <c r="BI118" s="27">
        <v>16</v>
      </c>
      <c r="BJ118" s="27">
        <v>4.96</v>
      </c>
      <c r="BK118" s="27">
        <v>48.72</v>
      </c>
      <c r="BL118" s="27">
        <v>8.82</v>
      </c>
      <c r="BM118" s="27">
        <v>12.505000000000001</v>
      </c>
    </row>
    <row r="119" spans="1:65" x14ac:dyDescent="0.25">
      <c r="A119" s="13">
        <v>2846180850</v>
      </c>
      <c r="B119" t="s">
        <v>408</v>
      </c>
      <c r="C119" t="s">
        <v>415</v>
      </c>
      <c r="D119" t="s">
        <v>416</v>
      </c>
      <c r="E119" s="27">
        <v>15.93</v>
      </c>
      <c r="F119" s="27">
        <v>6.71</v>
      </c>
      <c r="G119" s="27">
        <v>4.46</v>
      </c>
      <c r="H119" s="27">
        <v>1.5</v>
      </c>
      <c r="I119" s="27">
        <v>1.17</v>
      </c>
      <c r="J119" s="27">
        <v>4.59</v>
      </c>
      <c r="K119" s="27">
        <v>4.59</v>
      </c>
      <c r="L119" s="27">
        <v>1.33</v>
      </c>
      <c r="M119" s="27">
        <v>4.62</v>
      </c>
      <c r="N119" s="27">
        <v>4.4400000000000004</v>
      </c>
      <c r="O119" s="27">
        <v>0.73</v>
      </c>
      <c r="P119" s="27">
        <v>1.89</v>
      </c>
      <c r="Q119" s="27">
        <v>3.86</v>
      </c>
      <c r="R119" s="27">
        <v>4.71</v>
      </c>
      <c r="S119" s="27">
        <v>5.66</v>
      </c>
      <c r="T119" s="27">
        <v>4.87</v>
      </c>
      <c r="U119" s="27">
        <v>4.12</v>
      </c>
      <c r="V119" s="27">
        <v>1.53</v>
      </c>
      <c r="W119" s="27">
        <v>2.59</v>
      </c>
      <c r="X119" s="27">
        <v>1.95</v>
      </c>
      <c r="Y119" s="27">
        <v>20.04</v>
      </c>
      <c r="Z119" s="27">
        <v>8.64</v>
      </c>
      <c r="AA119" s="27">
        <v>3.23</v>
      </c>
      <c r="AB119" s="27">
        <v>1.95</v>
      </c>
      <c r="AC119" s="27">
        <v>3.5</v>
      </c>
      <c r="AD119" s="27">
        <v>2.64</v>
      </c>
      <c r="AE119" s="29">
        <v>900</v>
      </c>
      <c r="AF119" s="29">
        <v>342667</v>
      </c>
      <c r="AG119" s="25">
        <v>6.7169999999999996</v>
      </c>
      <c r="AH119" s="29">
        <v>1661.2651221374549</v>
      </c>
      <c r="AI119" s="27" t="s">
        <v>786</v>
      </c>
      <c r="AJ119" s="27">
        <v>97.991705833333342</v>
      </c>
      <c r="AK119" s="27">
        <v>62.679545162327123</v>
      </c>
      <c r="AL119" s="27">
        <v>160.66999999999999</v>
      </c>
      <c r="AM119" s="27">
        <v>192.03</v>
      </c>
      <c r="AN119" s="27">
        <v>61.33</v>
      </c>
      <c r="AO119" s="30">
        <v>2.5633333333333339</v>
      </c>
      <c r="AP119" s="27">
        <v>98.33</v>
      </c>
      <c r="AQ119" s="27">
        <v>105</v>
      </c>
      <c r="AR119" s="27">
        <v>98</v>
      </c>
      <c r="AS119" s="27">
        <v>10.82</v>
      </c>
      <c r="AT119" s="27">
        <v>21.88</v>
      </c>
      <c r="AU119" s="27">
        <v>5</v>
      </c>
      <c r="AV119" s="27">
        <v>11.79</v>
      </c>
      <c r="AW119" s="27">
        <v>5.08</v>
      </c>
      <c r="AX119" s="27">
        <v>25.33</v>
      </c>
      <c r="AY119" s="27">
        <v>28.33</v>
      </c>
      <c r="AZ119" s="27">
        <v>4.09</v>
      </c>
      <c r="BA119" s="27">
        <v>1.35</v>
      </c>
      <c r="BB119" s="27">
        <v>11.86</v>
      </c>
      <c r="BC119" s="27">
        <v>23.24</v>
      </c>
      <c r="BD119" s="27">
        <v>18.649999999999999</v>
      </c>
      <c r="BE119" s="27">
        <v>19.77</v>
      </c>
      <c r="BF119" s="27">
        <v>85</v>
      </c>
      <c r="BG119" s="27">
        <v>7.541666666666667</v>
      </c>
      <c r="BH119" s="27">
        <v>10.63</v>
      </c>
      <c r="BI119" s="27">
        <v>12.5</v>
      </c>
      <c r="BJ119" s="27">
        <v>4.0199999999999996</v>
      </c>
      <c r="BK119" s="27">
        <v>62.75</v>
      </c>
      <c r="BL119" s="27">
        <v>8.93</v>
      </c>
      <c r="BM119" s="27">
        <v>12.85</v>
      </c>
    </row>
    <row r="120" spans="1:65" x14ac:dyDescent="0.25">
      <c r="A120" s="13">
        <v>2917860250</v>
      </c>
      <c r="B120" t="s">
        <v>417</v>
      </c>
      <c r="C120" t="s">
        <v>418</v>
      </c>
      <c r="D120" t="s">
        <v>419</v>
      </c>
      <c r="E120" s="27">
        <v>15.91</v>
      </c>
      <c r="F120" s="27">
        <v>6.64</v>
      </c>
      <c r="G120" s="27">
        <v>5.44</v>
      </c>
      <c r="H120" s="27">
        <v>1.56</v>
      </c>
      <c r="I120" s="27">
        <v>1.18</v>
      </c>
      <c r="J120" s="27">
        <v>4.8099999999999996</v>
      </c>
      <c r="K120" s="27">
        <v>4.4400000000000004</v>
      </c>
      <c r="L120" s="27">
        <v>1.38</v>
      </c>
      <c r="M120" s="27">
        <v>4.7300000000000004</v>
      </c>
      <c r="N120" s="27">
        <v>4.37</v>
      </c>
      <c r="O120" s="27">
        <v>0.76</v>
      </c>
      <c r="P120" s="27">
        <v>1.9</v>
      </c>
      <c r="Q120" s="27">
        <v>3.84</v>
      </c>
      <c r="R120" s="27">
        <v>4.71</v>
      </c>
      <c r="S120" s="27">
        <v>5.94</v>
      </c>
      <c r="T120" s="27">
        <v>4.62</v>
      </c>
      <c r="U120" s="27">
        <v>4.74</v>
      </c>
      <c r="V120" s="27">
        <v>1.64</v>
      </c>
      <c r="W120" s="27">
        <v>2.6</v>
      </c>
      <c r="X120" s="27">
        <v>2.0099999999999998</v>
      </c>
      <c r="Y120" s="27">
        <v>20.59</v>
      </c>
      <c r="Z120" s="27">
        <v>8.9</v>
      </c>
      <c r="AA120" s="27">
        <v>3.14</v>
      </c>
      <c r="AB120" s="27">
        <v>2.15</v>
      </c>
      <c r="AC120" s="27">
        <v>3.91</v>
      </c>
      <c r="AD120" s="27">
        <v>2.69</v>
      </c>
      <c r="AE120" s="29">
        <v>1225</v>
      </c>
      <c r="AF120" s="29">
        <v>432147</v>
      </c>
      <c r="AG120" s="25">
        <v>6.463000000000001</v>
      </c>
      <c r="AH120" s="29">
        <v>2040.7170234817629</v>
      </c>
      <c r="AI120" s="27" t="s">
        <v>786</v>
      </c>
      <c r="AJ120" s="27">
        <v>116.45654616666657</v>
      </c>
      <c r="AK120" s="27">
        <v>78.977531340404809</v>
      </c>
      <c r="AL120" s="27">
        <v>195.44</v>
      </c>
      <c r="AM120" s="27">
        <v>201.25</v>
      </c>
      <c r="AN120" s="27">
        <v>52.5</v>
      </c>
      <c r="AO120" s="30">
        <v>2.883</v>
      </c>
      <c r="AP120" s="27">
        <v>158</v>
      </c>
      <c r="AQ120" s="27">
        <v>215</v>
      </c>
      <c r="AR120" s="27">
        <v>99</v>
      </c>
      <c r="AS120" s="27">
        <v>10.92</v>
      </c>
      <c r="AT120" s="27">
        <v>18.13</v>
      </c>
      <c r="AU120" s="27">
        <v>4.87</v>
      </c>
      <c r="AV120" s="27">
        <v>10.85</v>
      </c>
      <c r="AW120" s="27">
        <v>5.35</v>
      </c>
      <c r="AX120" s="27">
        <v>33.67</v>
      </c>
      <c r="AY120" s="27">
        <v>48.75</v>
      </c>
      <c r="AZ120" s="27">
        <v>4.25</v>
      </c>
      <c r="BA120" s="27">
        <v>1.45</v>
      </c>
      <c r="BB120" s="27">
        <v>22</v>
      </c>
      <c r="BC120" s="27">
        <v>42.51</v>
      </c>
      <c r="BD120" s="27">
        <v>27.79</v>
      </c>
      <c r="BE120" s="27">
        <v>35.340000000000003</v>
      </c>
      <c r="BF120" s="27">
        <v>90</v>
      </c>
      <c r="BG120" s="27">
        <v>3.75</v>
      </c>
      <c r="BH120" s="27">
        <v>12.58</v>
      </c>
      <c r="BI120" s="27">
        <v>19.329999999999998</v>
      </c>
      <c r="BJ120" s="27">
        <v>3.74</v>
      </c>
      <c r="BK120" s="27">
        <v>68.5</v>
      </c>
      <c r="BL120" s="27">
        <v>9.09</v>
      </c>
      <c r="BM120" s="27">
        <v>11.22</v>
      </c>
    </row>
    <row r="121" spans="1:65" x14ac:dyDescent="0.25">
      <c r="A121" s="13">
        <v>2927900500</v>
      </c>
      <c r="B121" t="s">
        <v>417</v>
      </c>
      <c r="C121" t="s">
        <v>420</v>
      </c>
      <c r="D121" t="s">
        <v>421</v>
      </c>
      <c r="E121" s="27">
        <v>15.95</v>
      </c>
      <c r="F121" s="27">
        <v>6.69</v>
      </c>
      <c r="G121" s="27">
        <v>3.98</v>
      </c>
      <c r="H121" s="27">
        <v>1.52</v>
      </c>
      <c r="I121" s="27">
        <v>1.17</v>
      </c>
      <c r="J121" s="27">
        <v>4.5</v>
      </c>
      <c r="K121" s="27">
        <v>4.92</v>
      </c>
      <c r="L121" s="27">
        <v>1.33</v>
      </c>
      <c r="M121" s="27">
        <v>4.53</v>
      </c>
      <c r="N121" s="27">
        <v>4.34</v>
      </c>
      <c r="O121" s="27">
        <v>0.74</v>
      </c>
      <c r="P121" s="27">
        <v>1.88</v>
      </c>
      <c r="Q121" s="27">
        <v>3.67</v>
      </c>
      <c r="R121" s="27">
        <v>4.68</v>
      </c>
      <c r="S121" s="27">
        <v>5.68</v>
      </c>
      <c r="T121" s="27">
        <v>4.74</v>
      </c>
      <c r="U121" s="27">
        <v>4.1500000000000004</v>
      </c>
      <c r="V121" s="27">
        <v>1.5</v>
      </c>
      <c r="W121" s="27">
        <v>2.76</v>
      </c>
      <c r="X121" s="27">
        <v>1.95</v>
      </c>
      <c r="Y121" s="27">
        <v>20.04</v>
      </c>
      <c r="Z121" s="27">
        <v>8.64</v>
      </c>
      <c r="AA121" s="27">
        <v>3.46</v>
      </c>
      <c r="AB121" s="27">
        <v>1.97</v>
      </c>
      <c r="AC121" s="27">
        <v>3.52</v>
      </c>
      <c r="AD121" s="27">
        <v>2.64</v>
      </c>
      <c r="AE121" s="29">
        <v>1085.71</v>
      </c>
      <c r="AF121" s="29">
        <v>314790</v>
      </c>
      <c r="AG121" s="25">
        <v>6.3310000000000004</v>
      </c>
      <c r="AH121" s="29">
        <v>1466.1224710483853</v>
      </c>
      <c r="AI121" s="27" t="s">
        <v>786</v>
      </c>
      <c r="AJ121" s="27">
        <v>127.54240166666669</v>
      </c>
      <c r="AK121" s="27">
        <v>91.66375817045116</v>
      </c>
      <c r="AL121" s="27">
        <v>219.2</v>
      </c>
      <c r="AM121" s="27">
        <v>200.67</v>
      </c>
      <c r="AN121" s="27">
        <v>40.29</v>
      </c>
      <c r="AO121" s="30">
        <v>2.5190000000000001</v>
      </c>
      <c r="AP121" s="27">
        <v>157</v>
      </c>
      <c r="AQ121" s="27">
        <v>151</v>
      </c>
      <c r="AR121" s="27">
        <v>103</v>
      </c>
      <c r="AS121" s="27">
        <v>10.83</v>
      </c>
      <c r="AT121" s="27">
        <v>23.39</v>
      </c>
      <c r="AU121" s="27">
        <v>6.12</v>
      </c>
      <c r="AV121" s="27">
        <v>13.9</v>
      </c>
      <c r="AW121" s="27">
        <v>5.95</v>
      </c>
      <c r="AX121" s="27">
        <v>26.33</v>
      </c>
      <c r="AY121" s="27">
        <v>45</v>
      </c>
      <c r="AZ121" s="27">
        <v>4.07</v>
      </c>
      <c r="BA121" s="27">
        <v>1.29</v>
      </c>
      <c r="BB121" s="27">
        <v>12.75</v>
      </c>
      <c r="BC121" s="27">
        <v>36.659999999999997</v>
      </c>
      <c r="BD121" s="27">
        <v>15.99</v>
      </c>
      <c r="BE121" s="27">
        <v>25.99</v>
      </c>
      <c r="BF121" s="27">
        <v>106.67</v>
      </c>
      <c r="BG121" s="27">
        <v>1.4991666666666665</v>
      </c>
      <c r="BH121" s="27">
        <v>11.07</v>
      </c>
      <c r="BI121" s="27">
        <v>16.75</v>
      </c>
      <c r="BJ121" s="27">
        <v>2.95</v>
      </c>
      <c r="BK121" s="27">
        <v>50</v>
      </c>
      <c r="BL121" s="27">
        <v>9.52</v>
      </c>
      <c r="BM121" s="27">
        <v>11.33</v>
      </c>
    </row>
    <row r="122" spans="1:65" x14ac:dyDescent="0.25">
      <c r="A122" s="13">
        <v>2928140600</v>
      </c>
      <c r="B122" t="s">
        <v>417</v>
      </c>
      <c r="C122" t="s">
        <v>422</v>
      </c>
      <c r="D122" t="s">
        <v>423</v>
      </c>
      <c r="E122" s="27">
        <v>15.9</v>
      </c>
      <c r="F122" s="27">
        <v>6.58</v>
      </c>
      <c r="G122" s="27">
        <v>4.32</v>
      </c>
      <c r="H122" s="27">
        <v>1.54</v>
      </c>
      <c r="I122" s="27">
        <v>1.17</v>
      </c>
      <c r="J122" s="27">
        <v>4.63</v>
      </c>
      <c r="K122" s="27">
        <v>4.76</v>
      </c>
      <c r="L122" s="27">
        <v>1.35</v>
      </c>
      <c r="M122" s="27">
        <v>4.62</v>
      </c>
      <c r="N122" s="27">
        <v>4.99</v>
      </c>
      <c r="O122" s="27">
        <v>0.74</v>
      </c>
      <c r="P122" s="27">
        <v>1.96</v>
      </c>
      <c r="Q122" s="27">
        <v>3.71</v>
      </c>
      <c r="R122" s="27">
        <v>4.7</v>
      </c>
      <c r="S122" s="27">
        <v>5.77</v>
      </c>
      <c r="T122" s="27">
        <v>4.82</v>
      </c>
      <c r="U122" s="27">
        <v>4.46</v>
      </c>
      <c r="V122" s="27">
        <v>1.51</v>
      </c>
      <c r="W122" s="27">
        <v>2.69</v>
      </c>
      <c r="X122" s="27">
        <v>2.02</v>
      </c>
      <c r="Y122" s="27">
        <v>20.13</v>
      </c>
      <c r="Z122" s="27">
        <v>8.91</v>
      </c>
      <c r="AA122" s="27">
        <v>3.46</v>
      </c>
      <c r="AB122" s="27">
        <v>2.14</v>
      </c>
      <c r="AC122" s="27">
        <v>3.67</v>
      </c>
      <c r="AD122" s="27">
        <v>2.65</v>
      </c>
      <c r="AE122" s="29">
        <v>1497.8</v>
      </c>
      <c r="AF122" s="29">
        <v>422495</v>
      </c>
      <c r="AG122" s="25">
        <v>6.3259999999999996</v>
      </c>
      <c r="AH122" s="29">
        <v>1966.720331683631</v>
      </c>
      <c r="AI122" s="27" t="s">
        <v>786</v>
      </c>
      <c r="AJ122" s="27">
        <v>106.84634033333322</v>
      </c>
      <c r="AK122" s="27">
        <v>96.824311850939637</v>
      </c>
      <c r="AL122" s="27">
        <v>203.67</v>
      </c>
      <c r="AM122" s="27">
        <v>204.04</v>
      </c>
      <c r="AN122" s="27">
        <v>50.05</v>
      </c>
      <c r="AO122" s="30">
        <v>2.7242857142857142</v>
      </c>
      <c r="AP122" s="27">
        <v>94.4</v>
      </c>
      <c r="AQ122" s="27">
        <v>98.56</v>
      </c>
      <c r="AR122" s="27">
        <v>110.4</v>
      </c>
      <c r="AS122" s="27">
        <v>10.92</v>
      </c>
      <c r="AT122" s="27">
        <v>15.24</v>
      </c>
      <c r="AU122" s="27">
        <v>5.48</v>
      </c>
      <c r="AV122" s="27">
        <v>11.74</v>
      </c>
      <c r="AW122" s="27">
        <v>5.19</v>
      </c>
      <c r="AX122" s="27">
        <v>23.7</v>
      </c>
      <c r="AY122" s="27">
        <v>36.5</v>
      </c>
      <c r="AZ122" s="27">
        <v>4.07</v>
      </c>
      <c r="BA122" s="27">
        <v>1.73</v>
      </c>
      <c r="BB122" s="27">
        <v>18.22</v>
      </c>
      <c r="BC122" s="27">
        <v>34.770000000000003</v>
      </c>
      <c r="BD122" s="27">
        <v>26.6</v>
      </c>
      <c r="BE122" s="27">
        <v>26.71</v>
      </c>
      <c r="BF122" s="27">
        <v>79.599999999999994</v>
      </c>
      <c r="BG122" s="27">
        <v>14.74</v>
      </c>
      <c r="BH122" s="27">
        <v>11.5</v>
      </c>
      <c r="BI122" s="27">
        <v>15.2</v>
      </c>
      <c r="BJ122" s="27">
        <v>3.96</v>
      </c>
      <c r="BK122" s="27">
        <v>61.32</v>
      </c>
      <c r="BL122" s="27">
        <v>9.5500000000000007</v>
      </c>
      <c r="BM122" s="27">
        <v>10.81</v>
      </c>
    </row>
    <row r="123" spans="1:65" x14ac:dyDescent="0.25">
      <c r="A123" s="13">
        <v>2941180880</v>
      </c>
      <c r="B123" t="s">
        <v>417</v>
      </c>
      <c r="C123" t="s">
        <v>424</v>
      </c>
      <c r="D123" t="s">
        <v>425</v>
      </c>
      <c r="E123" s="27">
        <v>15.88</v>
      </c>
      <c r="F123" s="27">
        <v>6.85</v>
      </c>
      <c r="G123" s="27">
        <v>5.27</v>
      </c>
      <c r="H123" s="27">
        <v>1.51</v>
      </c>
      <c r="I123" s="27">
        <v>1.21</v>
      </c>
      <c r="J123" s="27">
        <v>4.75</v>
      </c>
      <c r="K123" s="27">
        <v>4.72</v>
      </c>
      <c r="L123" s="27">
        <v>1.39</v>
      </c>
      <c r="M123" s="27">
        <v>4.5999999999999996</v>
      </c>
      <c r="N123" s="27">
        <v>4.3600000000000003</v>
      </c>
      <c r="O123" s="27">
        <v>0.8</v>
      </c>
      <c r="P123" s="27">
        <v>1.97</v>
      </c>
      <c r="Q123" s="27">
        <v>3.82</v>
      </c>
      <c r="R123" s="27">
        <v>4.7300000000000004</v>
      </c>
      <c r="S123" s="27">
        <v>5.93</v>
      </c>
      <c r="T123" s="27">
        <v>5.22</v>
      </c>
      <c r="U123" s="27">
        <v>4.79</v>
      </c>
      <c r="V123" s="27">
        <v>1.68</v>
      </c>
      <c r="W123" s="27">
        <v>2.76</v>
      </c>
      <c r="X123" s="27">
        <v>2.0099999999999998</v>
      </c>
      <c r="Y123" s="27">
        <v>20.66</v>
      </c>
      <c r="Z123" s="27">
        <v>9.14</v>
      </c>
      <c r="AA123" s="27">
        <v>3.65</v>
      </c>
      <c r="AB123" s="27">
        <v>2.25</v>
      </c>
      <c r="AC123" s="27">
        <v>3.72</v>
      </c>
      <c r="AD123" s="27">
        <v>2.75</v>
      </c>
      <c r="AE123" s="29">
        <v>1131.8800000000001</v>
      </c>
      <c r="AF123" s="29">
        <v>410642</v>
      </c>
      <c r="AG123" s="25">
        <v>6.3869999999999996</v>
      </c>
      <c r="AH123" s="29">
        <v>1923.8217075305331</v>
      </c>
      <c r="AI123" s="27" t="s">
        <v>786</v>
      </c>
      <c r="AJ123" s="27">
        <v>100.9841216666665</v>
      </c>
      <c r="AK123" s="27">
        <v>81.861938298233454</v>
      </c>
      <c r="AL123" s="27">
        <v>182.84</v>
      </c>
      <c r="AM123" s="27">
        <v>204.68</v>
      </c>
      <c r="AN123" s="27">
        <v>47.61</v>
      </c>
      <c r="AO123" s="30">
        <v>3.0339090909090909</v>
      </c>
      <c r="AP123" s="27">
        <v>108.4</v>
      </c>
      <c r="AQ123" s="27">
        <v>99.11</v>
      </c>
      <c r="AR123" s="27">
        <v>118.75</v>
      </c>
      <c r="AS123" s="27">
        <v>10.96</v>
      </c>
      <c r="AT123" s="27">
        <v>21.83</v>
      </c>
      <c r="AU123" s="27">
        <v>5.44</v>
      </c>
      <c r="AV123" s="27">
        <v>11.17</v>
      </c>
      <c r="AW123" s="27">
        <v>5.17</v>
      </c>
      <c r="AX123" s="27">
        <v>22.83</v>
      </c>
      <c r="AY123" s="27">
        <v>40.200000000000003</v>
      </c>
      <c r="AZ123" s="27">
        <v>4.07</v>
      </c>
      <c r="BA123" s="27">
        <v>1.73</v>
      </c>
      <c r="BB123" s="27">
        <v>15.87</v>
      </c>
      <c r="BC123" s="27">
        <v>28.59</v>
      </c>
      <c r="BD123" s="27">
        <v>29.15</v>
      </c>
      <c r="BE123" s="27">
        <v>15.73</v>
      </c>
      <c r="BF123" s="27">
        <v>95.33</v>
      </c>
      <c r="BG123" s="27">
        <v>16.075833333333332</v>
      </c>
      <c r="BH123" s="27">
        <v>12.49</v>
      </c>
      <c r="BI123" s="27">
        <v>21.78</v>
      </c>
      <c r="BJ123" s="27">
        <v>4.17</v>
      </c>
      <c r="BK123" s="27">
        <v>67.97</v>
      </c>
      <c r="BL123" s="27">
        <v>9.69</v>
      </c>
      <c r="BM123" s="27">
        <v>10.86</v>
      </c>
    </row>
    <row r="124" spans="1:65" x14ac:dyDescent="0.25">
      <c r="A124" s="13">
        <v>3013740200</v>
      </c>
      <c r="B124" t="s">
        <v>428</v>
      </c>
      <c r="C124" t="s">
        <v>840</v>
      </c>
      <c r="D124" t="s">
        <v>841</v>
      </c>
      <c r="E124" s="27">
        <v>16</v>
      </c>
      <c r="F124" s="27">
        <v>8.39</v>
      </c>
      <c r="G124" s="27">
        <v>4.78</v>
      </c>
      <c r="H124" s="27">
        <v>1.53</v>
      </c>
      <c r="I124" s="27">
        <v>1.23</v>
      </c>
      <c r="J124" s="27">
        <v>4.51</v>
      </c>
      <c r="K124" s="27">
        <v>4.32</v>
      </c>
      <c r="L124" s="27">
        <v>1.5</v>
      </c>
      <c r="M124" s="27">
        <v>4.71</v>
      </c>
      <c r="N124" s="27">
        <v>4.5199999999999996</v>
      </c>
      <c r="O124" s="27">
        <v>0.74</v>
      </c>
      <c r="P124" s="27">
        <v>1.89</v>
      </c>
      <c r="Q124" s="27">
        <v>4.34</v>
      </c>
      <c r="R124" s="27">
        <v>5.51</v>
      </c>
      <c r="S124" s="27">
        <v>8.1300000000000008</v>
      </c>
      <c r="T124" s="27">
        <v>5.51</v>
      </c>
      <c r="U124" s="27">
        <v>6.62</v>
      </c>
      <c r="V124" s="27">
        <v>1.94</v>
      </c>
      <c r="W124" s="27">
        <v>2.94</v>
      </c>
      <c r="X124" s="27">
        <v>2.5099999999999998</v>
      </c>
      <c r="Y124" s="27">
        <v>21.21</v>
      </c>
      <c r="Z124" s="27">
        <v>9.7200000000000006</v>
      </c>
      <c r="AA124" s="27">
        <v>3.63</v>
      </c>
      <c r="AB124" s="27">
        <v>2.1</v>
      </c>
      <c r="AC124" s="27">
        <v>4.33</v>
      </c>
      <c r="AD124" s="27">
        <v>2.87</v>
      </c>
      <c r="AE124" s="29">
        <v>1408.75</v>
      </c>
      <c r="AF124" s="29">
        <v>493700</v>
      </c>
      <c r="AG124" s="25">
        <v>6.450333333333333</v>
      </c>
      <c r="AH124" s="29">
        <v>2328.3085861424147</v>
      </c>
      <c r="AI124" s="27" t="s">
        <v>786</v>
      </c>
      <c r="AJ124" s="27">
        <v>83.88055524999983</v>
      </c>
      <c r="AK124" s="27">
        <v>71.303212499999901</v>
      </c>
      <c r="AL124" s="27">
        <v>155.18</v>
      </c>
      <c r="AM124" s="27">
        <v>186.93</v>
      </c>
      <c r="AN124" s="27">
        <v>82.5</v>
      </c>
      <c r="AO124" s="30">
        <v>2.8256666666666668</v>
      </c>
      <c r="AP124" s="27">
        <v>178</v>
      </c>
      <c r="AQ124" s="27">
        <v>195</v>
      </c>
      <c r="AR124" s="27">
        <v>112</v>
      </c>
      <c r="AS124" s="27">
        <v>10.99</v>
      </c>
      <c r="AT124" s="27">
        <v>26.11</v>
      </c>
      <c r="AU124" s="27">
        <v>6.89</v>
      </c>
      <c r="AV124" s="27">
        <v>12.49</v>
      </c>
      <c r="AW124" s="27">
        <v>5.68</v>
      </c>
      <c r="AX124" s="27">
        <v>33.43</v>
      </c>
      <c r="AY124" s="27">
        <v>44</v>
      </c>
      <c r="AZ124" s="27">
        <v>4</v>
      </c>
      <c r="BA124" s="27">
        <v>1.48</v>
      </c>
      <c r="BB124" s="27">
        <v>21.5</v>
      </c>
      <c r="BC124" s="27">
        <v>32.99</v>
      </c>
      <c r="BD124" s="27">
        <v>21.02</v>
      </c>
      <c r="BE124" s="27">
        <v>30.49</v>
      </c>
      <c r="BF124" s="27">
        <v>61.5</v>
      </c>
      <c r="BG124" s="27">
        <v>19.989999999999998</v>
      </c>
      <c r="BH124" s="27">
        <v>12.74</v>
      </c>
      <c r="BI124" s="27">
        <v>17</v>
      </c>
      <c r="BJ124" s="27">
        <v>3.76</v>
      </c>
      <c r="BK124" s="27">
        <v>65</v>
      </c>
      <c r="BL124" s="27">
        <v>10.199999999999999</v>
      </c>
      <c r="BM124" s="27">
        <v>12.29</v>
      </c>
    </row>
    <row r="125" spans="1:65" x14ac:dyDescent="0.25">
      <c r="A125" s="13">
        <v>3024500500</v>
      </c>
      <c r="B125" t="s">
        <v>428</v>
      </c>
      <c r="C125" s="14" t="s">
        <v>429</v>
      </c>
      <c r="D125" t="s">
        <v>430</v>
      </c>
      <c r="E125" s="27">
        <v>15.94</v>
      </c>
      <c r="F125" s="27">
        <v>8.5299999999999994</v>
      </c>
      <c r="G125" s="27">
        <v>4.42</v>
      </c>
      <c r="H125" s="27">
        <v>1.46</v>
      </c>
      <c r="I125" s="27">
        <v>1.1299999999999999</v>
      </c>
      <c r="J125" s="27">
        <v>4.46</v>
      </c>
      <c r="K125" s="27">
        <v>4.2300000000000004</v>
      </c>
      <c r="L125" s="27">
        <v>1.39</v>
      </c>
      <c r="M125" s="27">
        <v>4.5599999999999996</v>
      </c>
      <c r="N125" s="27">
        <v>3.73</v>
      </c>
      <c r="O125" s="27">
        <v>0.74</v>
      </c>
      <c r="P125" s="27">
        <v>1.88</v>
      </c>
      <c r="Q125" s="27">
        <v>4.07</v>
      </c>
      <c r="R125" s="27">
        <v>5.03</v>
      </c>
      <c r="S125" s="27">
        <v>7.62</v>
      </c>
      <c r="T125" s="27">
        <v>5.25</v>
      </c>
      <c r="U125" s="27">
        <v>6.01</v>
      </c>
      <c r="V125" s="27">
        <v>1.69</v>
      </c>
      <c r="W125" s="27">
        <v>2.9</v>
      </c>
      <c r="X125" s="27">
        <v>2.2000000000000002</v>
      </c>
      <c r="Y125" s="27">
        <v>20.89</v>
      </c>
      <c r="Z125" s="27">
        <v>9.3000000000000007</v>
      </c>
      <c r="AA125" s="27">
        <v>3.62</v>
      </c>
      <c r="AB125" s="27">
        <v>2.08</v>
      </c>
      <c r="AC125" s="27">
        <v>4.09</v>
      </c>
      <c r="AD125" s="27">
        <v>2.7</v>
      </c>
      <c r="AE125" s="29">
        <v>1713</v>
      </c>
      <c r="AF125" s="29">
        <v>447976</v>
      </c>
      <c r="AG125" s="25">
        <v>6.8090000000000002</v>
      </c>
      <c r="AH125" s="29">
        <v>2192.365880743077</v>
      </c>
      <c r="AI125" s="27" t="s">
        <v>786</v>
      </c>
      <c r="AJ125" s="27">
        <v>83.88055524999983</v>
      </c>
      <c r="AK125" s="27">
        <v>66.264326199999928</v>
      </c>
      <c r="AL125" s="27">
        <v>150.13999999999999</v>
      </c>
      <c r="AM125" s="27">
        <v>186.93</v>
      </c>
      <c r="AN125" s="27">
        <v>65.2</v>
      </c>
      <c r="AO125" s="30">
        <v>2.6960000000000002</v>
      </c>
      <c r="AP125" s="27">
        <v>187.45</v>
      </c>
      <c r="AQ125" s="27">
        <v>150.5</v>
      </c>
      <c r="AR125" s="27">
        <v>115.75</v>
      </c>
      <c r="AS125" s="27">
        <v>11.12</v>
      </c>
      <c r="AT125" s="27">
        <v>24.93</v>
      </c>
      <c r="AU125" s="27">
        <v>6</v>
      </c>
      <c r="AV125" s="27">
        <v>12.89</v>
      </c>
      <c r="AW125" s="27">
        <v>4.99</v>
      </c>
      <c r="AX125" s="27">
        <v>20</v>
      </c>
      <c r="AY125" s="27">
        <v>46.67</v>
      </c>
      <c r="AZ125" s="27">
        <v>4</v>
      </c>
      <c r="BA125" s="27">
        <v>1.42</v>
      </c>
      <c r="BB125" s="27">
        <v>14.49</v>
      </c>
      <c r="BC125" s="27">
        <v>46.31</v>
      </c>
      <c r="BD125" s="27">
        <v>23.74</v>
      </c>
      <c r="BE125" s="27">
        <v>51.33</v>
      </c>
      <c r="BF125" s="27">
        <v>98.33</v>
      </c>
      <c r="BG125" s="27">
        <v>19.989999999999998</v>
      </c>
      <c r="BH125" s="27">
        <v>10.99</v>
      </c>
      <c r="BI125" s="27">
        <v>16</v>
      </c>
      <c r="BJ125" s="27">
        <v>4.4800000000000004</v>
      </c>
      <c r="BK125" s="27">
        <v>65.8</v>
      </c>
      <c r="BL125" s="27">
        <v>10.26</v>
      </c>
      <c r="BM125" s="27">
        <v>12.13</v>
      </c>
    </row>
    <row r="126" spans="1:65" x14ac:dyDescent="0.25">
      <c r="A126" s="13">
        <v>3130700600</v>
      </c>
      <c r="B126" t="s">
        <v>431</v>
      </c>
      <c r="C126" t="s">
        <v>432</v>
      </c>
      <c r="D126" t="s">
        <v>433</v>
      </c>
      <c r="E126" s="27">
        <v>15.95</v>
      </c>
      <c r="F126" s="27">
        <v>6.8</v>
      </c>
      <c r="G126" s="27">
        <v>4.47</v>
      </c>
      <c r="H126" s="27">
        <v>1.53</v>
      </c>
      <c r="I126" s="27">
        <v>1.19</v>
      </c>
      <c r="J126" s="27">
        <v>4.66</v>
      </c>
      <c r="K126" s="27">
        <v>4.54</v>
      </c>
      <c r="L126" s="27">
        <v>1.38</v>
      </c>
      <c r="M126" s="27">
        <v>4.7300000000000004</v>
      </c>
      <c r="N126" s="27">
        <v>4.66</v>
      </c>
      <c r="O126" s="27">
        <v>0.74</v>
      </c>
      <c r="P126" s="27">
        <v>1.97</v>
      </c>
      <c r="Q126" s="27">
        <v>3.8</v>
      </c>
      <c r="R126" s="27">
        <v>4.7</v>
      </c>
      <c r="S126" s="27">
        <v>5.96</v>
      </c>
      <c r="T126" s="27">
        <v>4.91</v>
      </c>
      <c r="U126" s="27">
        <v>4.8899999999999997</v>
      </c>
      <c r="V126" s="27">
        <v>1.52</v>
      </c>
      <c r="W126" s="27">
        <v>2.71</v>
      </c>
      <c r="X126" s="27">
        <v>2.06</v>
      </c>
      <c r="Y126" s="27">
        <v>20.079999999999998</v>
      </c>
      <c r="Z126" s="27">
        <v>9</v>
      </c>
      <c r="AA126" s="27">
        <v>3.62</v>
      </c>
      <c r="AB126" s="27">
        <v>2.2000000000000002</v>
      </c>
      <c r="AC126" s="27">
        <v>3.64</v>
      </c>
      <c r="AD126" s="27">
        <v>2.65</v>
      </c>
      <c r="AE126" s="29">
        <v>1260.5999999999999</v>
      </c>
      <c r="AF126" s="29">
        <v>407445</v>
      </c>
      <c r="AG126" s="25">
        <v>6.4600000000000009</v>
      </c>
      <c r="AH126" s="29">
        <v>1923.465495953101</v>
      </c>
      <c r="AI126" s="27" t="s">
        <v>786</v>
      </c>
      <c r="AJ126" s="27">
        <v>94.18396849792704</v>
      </c>
      <c r="AK126" s="27">
        <v>95.821485833333298</v>
      </c>
      <c r="AL126" s="27">
        <v>190</v>
      </c>
      <c r="AM126" s="27">
        <v>202.63</v>
      </c>
      <c r="AN126" s="27">
        <v>65.290000000000006</v>
      </c>
      <c r="AO126" s="30">
        <v>2.9005000000000001</v>
      </c>
      <c r="AP126" s="27">
        <v>131.80000000000001</v>
      </c>
      <c r="AQ126" s="27">
        <v>188.8</v>
      </c>
      <c r="AR126" s="27">
        <v>113</v>
      </c>
      <c r="AS126" s="27">
        <v>11.07</v>
      </c>
      <c r="AT126" s="27">
        <v>21.56</v>
      </c>
      <c r="AU126" s="27">
        <v>5.43</v>
      </c>
      <c r="AV126" s="27">
        <v>13.63</v>
      </c>
      <c r="AW126" s="27">
        <v>5.1100000000000003</v>
      </c>
      <c r="AX126" s="27">
        <v>38</v>
      </c>
      <c r="AY126" s="27">
        <v>48.2</v>
      </c>
      <c r="AZ126" s="27">
        <v>4.04</v>
      </c>
      <c r="BA126" s="27">
        <v>1.64</v>
      </c>
      <c r="BB126" s="27">
        <v>21.67</v>
      </c>
      <c r="BC126" s="27">
        <v>43.66</v>
      </c>
      <c r="BD126" s="27">
        <v>34.590000000000003</v>
      </c>
      <c r="BE126" s="27">
        <v>50.28</v>
      </c>
      <c r="BF126" s="27">
        <v>118.59</v>
      </c>
      <c r="BG126" s="27">
        <v>15.075833333333334</v>
      </c>
      <c r="BH126" s="27">
        <v>14.3</v>
      </c>
      <c r="BI126" s="27">
        <v>21.2</v>
      </c>
      <c r="BJ126" s="27">
        <v>3.73</v>
      </c>
      <c r="BK126" s="27">
        <v>62.7</v>
      </c>
      <c r="BL126" s="27">
        <v>9.6199999999999992</v>
      </c>
      <c r="BM126" s="27">
        <v>10.58</v>
      </c>
    </row>
    <row r="127" spans="1:65" x14ac:dyDescent="0.25">
      <c r="A127" s="13">
        <v>3136540700</v>
      </c>
      <c r="B127" t="s">
        <v>431</v>
      </c>
      <c r="C127" t="s">
        <v>434</v>
      </c>
      <c r="D127" t="s">
        <v>435</v>
      </c>
      <c r="E127" s="27">
        <v>15.95</v>
      </c>
      <c r="F127" s="27">
        <v>6.51</v>
      </c>
      <c r="G127" s="27">
        <v>4.7699999999999996</v>
      </c>
      <c r="H127" s="27">
        <v>1.52</v>
      </c>
      <c r="I127" s="27">
        <v>1.1599999999999999</v>
      </c>
      <c r="J127" s="27">
        <v>4.93</v>
      </c>
      <c r="K127" s="27">
        <v>4.4800000000000004</v>
      </c>
      <c r="L127" s="27">
        <v>1.45</v>
      </c>
      <c r="M127" s="27">
        <v>4.79</v>
      </c>
      <c r="N127" s="27">
        <v>4.67</v>
      </c>
      <c r="O127" s="27">
        <v>0.73</v>
      </c>
      <c r="P127" s="27">
        <v>1.93</v>
      </c>
      <c r="Q127" s="27">
        <v>4</v>
      </c>
      <c r="R127" s="27">
        <v>4.71</v>
      </c>
      <c r="S127" s="27">
        <v>6.26</v>
      </c>
      <c r="T127" s="27">
        <v>5.07</v>
      </c>
      <c r="U127" s="27">
        <v>5.16</v>
      </c>
      <c r="V127" s="27">
        <v>1.6</v>
      </c>
      <c r="W127" s="27">
        <v>2.74</v>
      </c>
      <c r="X127" s="27">
        <v>2.2000000000000002</v>
      </c>
      <c r="Y127" s="27">
        <v>20.239999999999998</v>
      </c>
      <c r="Z127" s="27">
        <v>9.09</v>
      </c>
      <c r="AA127" s="27">
        <v>3.57</v>
      </c>
      <c r="AB127" s="27">
        <v>2.27</v>
      </c>
      <c r="AC127" s="27">
        <v>3.97</v>
      </c>
      <c r="AD127" s="27">
        <v>2.67</v>
      </c>
      <c r="AE127" s="29">
        <v>1509.41</v>
      </c>
      <c r="AF127" s="29">
        <v>383525</v>
      </c>
      <c r="AG127" s="25">
        <v>6.6340000000000012</v>
      </c>
      <c r="AH127" s="29">
        <v>1843.5265287634013</v>
      </c>
      <c r="AI127" s="27" t="s">
        <v>786</v>
      </c>
      <c r="AJ127" s="27">
        <v>99.743122899797058</v>
      </c>
      <c r="AK127" s="27">
        <v>60.787816666666643</v>
      </c>
      <c r="AL127" s="27">
        <v>160.53</v>
      </c>
      <c r="AM127" s="27">
        <v>201.66</v>
      </c>
      <c r="AN127" s="27">
        <v>62.5</v>
      </c>
      <c r="AO127" s="30">
        <v>2.7093750000000001</v>
      </c>
      <c r="AP127" s="27">
        <v>95.8</v>
      </c>
      <c r="AQ127" s="27">
        <v>170</v>
      </c>
      <c r="AR127" s="27">
        <v>97</v>
      </c>
      <c r="AS127" s="27">
        <v>11.25</v>
      </c>
      <c r="AT127" s="27">
        <v>21.38</v>
      </c>
      <c r="AU127" s="27">
        <v>5.94</v>
      </c>
      <c r="AV127" s="27">
        <v>13.39</v>
      </c>
      <c r="AW127" s="27">
        <v>4.99</v>
      </c>
      <c r="AX127" s="27">
        <v>23.67</v>
      </c>
      <c r="AY127" s="27">
        <v>34.17</v>
      </c>
      <c r="AZ127" s="27">
        <v>4.07</v>
      </c>
      <c r="BA127" s="27">
        <v>1.38</v>
      </c>
      <c r="BB127" s="27">
        <v>16.84</v>
      </c>
      <c r="BC127" s="27">
        <v>36.79</v>
      </c>
      <c r="BD127" s="27">
        <v>22.89</v>
      </c>
      <c r="BE127" s="27">
        <v>24.37</v>
      </c>
      <c r="BF127" s="27">
        <v>108.39</v>
      </c>
      <c r="BG127" s="27">
        <v>15.2425</v>
      </c>
      <c r="BH127" s="27">
        <v>12.34</v>
      </c>
      <c r="BI127" s="27">
        <v>18.670000000000002</v>
      </c>
      <c r="BJ127" s="27">
        <v>3.46</v>
      </c>
      <c r="BK127" s="27">
        <v>56.33</v>
      </c>
      <c r="BL127" s="27">
        <v>10.14</v>
      </c>
      <c r="BM127" s="27">
        <v>11.3</v>
      </c>
    </row>
    <row r="128" spans="1:65" x14ac:dyDescent="0.25">
      <c r="A128" s="13">
        <v>3229820400</v>
      </c>
      <c r="B128" t="s">
        <v>436</v>
      </c>
      <c r="C128" t="s">
        <v>437</v>
      </c>
      <c r="D128" t="s">
        <v>438</v>
      </c>
      <c r="E128" s="27">
        <v>15.95</v>
      </c>
      <c r="F128" s="27">
        <v>7.99</v>
      </c>
      <c r="G128" s="27">
        <v>4.99</v>
      </c>
      <c r="H128" s="27">
        <v>1.47</v>
      </c>
      <c r="I128" s="27">
        <v>1.22</v>
      </c>
      <c r="J128" s="27">
        <v>5</v>
      </c>
      <c r="K128" s="27">
        <v>4.99</v>
      </c>
      <c r="L128" s="27">
        <v>1.66</v>
      </c>
      <c r="M128" s="27">
        <v>4.79</v>
      </c>
      <c r="N128" s="27">
        <v>3.9</v>
      </c>
      <c r="O128" s="27">
        <v>0.74</v>
      </c>
      <c r="P128" s="27">
        <v>1.95</v>
      </c>
      <c r="Q128" s="27">
        <v>4.17</v>
      </c>
      <c r="R128" s="27">
        <v>4.91</v>
      </c>
      <c r="S128" s="27">
        <v>7.46</v>
      </c>
      <c r="T128" s="27">
        <v>5.12</v>
      </c>
      <c r="U128" s="27">
        <v>5.67</v>
      </c>
      <c r="V128" s="27">
        <v>1.86</v>
      </c>
      <c r="W128" s="27">
        <v>3.2</v>
      </c>
      <c r="X128" s="27">
        <v>2.2999999999999998</v>
      </c>
      <c r="Y128" s="27">
        <v>21.48</v>
      </c>
      <c r="Z128" s="27">
        <v>8.9600000000000009</v>
      </c>
      <c r="AA128" s="27">
        <v>3.76</v>
      </c>
      <c r="AB128" s="27">
        <v>2.2599999999999998</v>
      </c>
      <c r="AC128" s="27">
        <v>4.07</v>
      </c>
      <c r="AD128" s="27">
        <v>2.91</v>
      </c>
      <c r="AE128" s="29">
        <v>1541.6</v>
      </c>
      <c r="AF128" s="29">
        <v>575560</v>
      </c>
      <c r="AG128" s="25">
        <v>6.5289999999999999</v>
      </c>
      <c r="AH128" s="29">
        <v>2736.6859914718457</v>
      </c>
      <c r="AI128" s="27" t="s">
        <v>786</v>
      </c>
      <c r="AJ128" s="27">
        <v>135.65046874999982</v>
      </c>
      <c r="AK128" s="27">
        <v>67.836466666666681</v>
      </c>
      <c r="AL128" s="27">
        <v>203.49</v>
      </c>
      <c r="AM128" s="27">
        <v>190.93</v>
      </c>
      <c r="AN128" s="27">
        <v>60</v>
      </c>
      <c r="AO128" s="30">
        <v>3.63</v>
      </c>
      <c r="AP128" s="27">
        <v>95.5</v>
      </c>
      <c r="AQ128" s="27">
        <v>109.29</v>
      </c>
      <c r="AR128" s="27">
        <v>102.29</v>
      </c>
      <c r="AS128" s="27">
        <v>11.27</v>
      </c>
      <c r="AT128" s="27">
        <v>19.809999999999999</v>
      </c>
      <c r="AU128" s="27">
        <v>3.79</v>
      </c>
      <c r="AV128" s="27">
        <v>11.99</v>
      </c>
      <c r="AW128" s="27">
        <v>4.1500000000000004</v>
      </c>
      <c r="AX128" s="27">
        <v>16.670000000000002</v>
      </c>
      <c r="AY128" s="27">
        <v>47</v>
      </c>
      <c r="AZ128" s="27">
        <v>4</v>
      </c>
      <c r="BA128" s="27">
        <v>1.61</v>
      </c>
      <c r="BB128" s="27">
        <v>20.74</v>
      </c>
      <c r="BC128" s="27">
        <v>26.88</v>
      </c>
      <c r="BD128" s="27">
        <v>21.74</v>
      </c>
      <c r="BE128" s="27">
        <v>29.14</v>
      </c>
      <c r="BF128" s="27">
        <v>66</v>
      </c>
      <c r="BG128" s="27">
        <v>7.416666666666667</v>
      </c>
      <c r="BH128" s="27">
        <v>12.83</v>
      </c>
      <c r="BI128" s="27">
        <v>18.989999999999998</v>
      </c>
      <c r="BJ128" s="27">
        <v>4.01</v>
      </c>
      <c r="BK128" s="27">
        <v>55.75</v>
      </c>
      <c r="BL128" s="27">
        <v>9.93</v>
      </c>
      <c r="BM128" s="27">
        <v>10.15</v>
      </c>
    </row>
    <row r="129" spans="1:65" x14ac:dyDescent="0.25">
      <c r="A129" s="13">
        <v>3239900600</v>
      </c>
      <c r="B129" t="s">
        <v>436</v>
      </c>
      <c r="C129" t="s">
        <v>439</v>
      </c>
      <c r="D129" t="s">
        <v>440</v>
      </c>
      <c r="E129" s="27">
        <v>15.95</v>
      </c>
      <c r="F129" s="27">
        <v>8.07</v>
      </c>
      <c r="G129" s="27">
        <v>4.3499999999999996</v>
      </c>
      <c r="H129" s="27">
        <v>2.5299999999999998</v>
      </c>
      <c r="I129" s="27">
        <v>1.21</v>
      </c>
      <c r="J129" s="27">
        <v>4.72</v>
      </c>
      <c r="K129" s="27">
        <v>4.99</v>
      </c>
      <c r="L129" s="27">
        <v>1.43</v>
      </c>
      <c r="M129" s="27">
        <v>4.5999999999999996</v>
      </c>
      <c r="N129" s="27">
        <v>3.78</v>
      </c>
      <c r="O129" s="27">
        <v>0.74</v>
      </c>
      <c r="P129" s="27">
        <v>1.96</v>
      </c>
      <c r="Q129" s="27">
        <v>3.69</v>
      </c>
      <c r="R129" s="27">
        <v>4.79</v>
      </c>
      <c r="S129" s="27">
        <v>5.97</v>
      </c>
      <c r="T129" s="27">
        <v>5.31</v>
      </c>
      <c r="U129" s="27">
        <v>5.13</v>
      </c>
      <c r="V129" s="27">
        <v>1.56</v>
      </c>
      <c r="W129" s="27">
        <v>2.87</v>
      </c>
      <c r="X129" s="27">
        <v>2.04</v>
      </c>
      <c r="Y129" s="27">
        <v>21.05</v>
      </c>
      <c r="Z129" s="27">
        <v>8.9600000000000009</v>
      </c>
      <c r="AA129" s="27">
        <v>3.97</v>
      </c>
      <c r="AB129" s="27">
        <v>2.2599999999999998</v>
      </c>
      <c r="AC129" s="27">
        <v>3.8</v>
      </c>
      <c r="AD129" s="27">
        <v>2.75</v>
      </c>
      <c r="AE129" s="29">
        <v>1673.25</v>
      </c>
      <c r="AF129" s="29">
        <v>697270</v>
      </c>
      <c r="AG129" s="25">
        <v>5.8940000000000001</v>
      </c>
      <c r="AH129" s="29">
        <v>3099.8147167382558</v>
      </c>
      <c r="AI129" s="27" t="s">
        <v>786</v>
      </c>
      <c r="AJ129" s="27">
        <v>109.79058749999975</v>
      </c>
      <c r="AK129" s="27">
        <v>42.811964166666627</v>
      </c>
      <c r="AL129" s="27">
        <v>152.60000000000002</v>
      </c>
      <c r="AM129" s="27">
        <v>190.93</v>
      </c>
      <c r="AN129" s="27">
        <v>64</v>
      </c>
      <c r="AO129" s="30">
        <v>3.7004999999999999</v>
      </c>
      <c r="AP129" s="27">
        <v>95</v>
      </c>
      <c r="AQ129" s="27">
        <v>102.5</v>
      </c>
      <c r="AR129" s="27">
        <v>105.5</v>
      </c>
      <c r="AS129" s="27">
        <v>11.22</v>
      </c>
      <c r="AT129" s="27">
        <v>28.79</v>
      </c>
      <c r="AU129" s="27">
        <v>5.99</v>
      </c>
      <c r="AV129" s="27">
        <v>12.39</v>
      </c>
      <c r="AW129" s="27">
        <v>4.99</v>
      </c>
      <c r="AX129" s="27">
        <v>27.5</v>
      </c>
      <c r="AY129" s="27">
        <v>50</v>
      </c>
      <c r="AZ129" s="27">
        <v>4.0199999999999996</v>
      </c>
      <c r="BA129" s="27">
        <v>1.82</v>
      </c>
      <c r="BB129" s="27">
        <v>19.25</v>
      </c>
      <c r="BC129" s="27">
        <v>25.66</v>
      </c>
      <c r="BD129" s="27">
        <v>26</v>
      </c>
      <c r="BE129" s="27">
        <v>27.74</v>
      </c>
      <c r="BF129" s="27">
        <v>105</v>
      </c>
      <c r="BG129" s="27">
        <v>4.916666666666667</v>
      </c>
      <c r="BH129" s="27">
        <v>12.88</v>
      </c>
      <c r="BI129" s="27">
        <v>21</v>
      </c>
      <c r="BJ129" s="27">
        <v>3.09</v>
      </c>
      <c r="BK129" s="27">
        <v>72.5</v>
      </c>
      <c r="BL129" s="27">
        <v>9.27</v>
      </c>
      <c r="BM129" s="27">
        <v>10.050000000000001</v>
      </c>
    </row>
    <row r="130" spans="1:65" x14ac:dyDescent="0.25">
      <c r="A130" s="13">
        <v>3331700500</v>
      </c>
      <c r="B130" t="s">
        <v>441</v>
      </c>
      <c r="C130" t="s">
        <v>442</v>
      </c>
      <c r="D130" t="s">
        <v>443</v>
      </c>
      <c r="E130" s="27">
        <v>15.91</v>
      </c>
      <c r="F130" s="27">
        <v>6.21</v>
      </c>
      <c r="G130" s="27">
        <v>4.8099999999999996</v>
      </c>
      <c r="H130" s="27">
        <v>1.48</v>
      </c>
      <c r="I130" s="27">
        <v>1.35</v>
      </c>
      <c r="J130" s="27">
        <v>4.6900000000000004</v>
      </c>
      <c r="K130" s="27">
        <v>4.78</v>
      </c>
      <c r="L130" s="27">
        <v>1.54</v>
      </c>
      <c r="M130" s="27">
        <v>4.91</v>
      </c>
      <c r="N130" s="27">
        <v>4.0599999999999996</v>
      </c>
      <c r="O130" s="27">
        <v>0.74</v>
      </c>
      <c r="P130" s="27">
        <v>2.04</v>
      </c>
      <c r="Q130" s="27">
        <v>3.8</v>
      </c>
      <c r="R130" s="27">
        <v>4.5</v>
      </c>
      <c r="S130" s="27">
        <v>5.72</v>
      </c>
      <c r="T130" s="27">
        <v>5.52</v>
      </c>
      <c r="U130" s="27">
        <v>5.27</v>
      </c>
      <c r="V130" s="27">
        <v>1.69</v>
      </c>
      <c r="W130" s="27">
        <v>2.52</v>
      </c>
      <c r="X130" s="27">
        <v>2.2200000000000002</v>
      </c>
      <c r="Y130" s="27">
        <v>20.87</v>
      </c>
      <c r="Z130" s="27">
        <v>10.47</v>
      </c>
      <c r="AA130" s="27">
        <v>3.14</v>
      </c>
      <c r="AB130" s="27">
        <v>2.0499999999999998</v>
      </c>
      <c r="AC130" s="27">
        <v>3.93</v>
      </c>
      <c r="AD130" s="27">
        <v>2.66</v>
      </c>
      <c r="AE130" s="29">
        <v>2214.5700000000002</v>
      </c>
      <c r="AF130" s="29">
        <v>565000</v>
      </c>
      <c r="AG130" s="25">
        <v>6.4539999999999997</v>
      </c>
      <c r="AH130" s="29">
        <v>2665.5818734817599</v>
      </c>
      <c r="AI130" s="27" t="s">
        <v>786</v>
      </c>
      <c r="AJ130" s="27">
        <v>149.85853416666615</v>
      </c>
      <c r="AK130" s="27">
        <v>136.15133333333318</v>
      </c>
      <c r="AL130" s="27">
        <v>286.01</v>
      </c>
      <c r="AM130" s="27">
        <v>190.76</v>
      </c>
      <c r="AN130" s="27">
        <v>74.88</v>
      </c>
      <c r="AO130" s="30">
        <v>2.9340000000000002</v>
      </c>
      <c r="AP130" s="27">
        <v>212</v>
      </c>
      <c r="AQ130" s="27">
        <v>185</v>
      </c>
      <c r="AR130" s="27">
        <v>108</v>
      </c>
      <c r="AS130" s="27">
        <v>11.56</v>
      </c>
      <c r="AT130" s="27">
        <v>23.86</v>
      </c>
      <c r="AU130" s="27">
        <v>6.69</v>
      </c>
      <c r="AV130" s="27">
        <v>11.99</v>
      </c>
      <c r="AW130" s="27">
        <v>5.64</v>
      </c>
      <c r="AX130" s="27">
        <v>34.42</v>
      </c>
      <c r="AY130" s="27">
        <v>63</v>
      </c>
      <c r="AZ130" s="27">
        <v>4.08</v>
      </c>
      <c r="BA130" s="27">
        <v>1.5</v>
      </c>
      <c r="BB130" s="27">
        <v>27.58</v>
      </c>
      <c r="BC130" s="27">
        <v>32.49</v>
      </c>
      <c r="BD130" s="27">
        <v>23.25</v>
      </c>
      <c r="BE130" s="27">
        <v>29.5</v>
      </c>
      <c r="BF130" s="27">
        <v>106.37</v>
      </c>
      <c r="BG130" s="27">
        <v>12.458333333333334</v>
      </c>
      <c r="BH130" s="27">
        <v>13.06</v>
      </c>
      <c r="BI130" s="27">
        <v>26</v>
      </c>
      <c r="BJ130" s="27">
        <v>3.78</v>
      </c>
      <c r="BK130" s="27">
        <v>106.5</v>
      </c>
      <c r="BL130" s="27">
        <v>9.93</v>
      </c>
      <c r="BM130" s="27">
        <v>12.23</v>
      </c>
    </row>
    <row r="131" spans="1:65" x14ac:dyDescent="0.25">
      <c r="A131" s="13">
        <v>3435614050</v>
      </c>
      <c r="B131" t="s">
        <v>444</v>
      </c>
      <c r="C131" t="s">
        <v>447</v>
      </c>
      <c r="D131" t="s">
        <v>448</v>
      </c>
      <c r="E131" s="27">
        <v>15.92</v>
      </c>
      <c r="F131" s="27">
        <v>6.54</v>
      </c>
      <c r="G131" s="27">
        <v>5.46</v>
      </c>
      <c r="H131" s="27">
        <v>1.58</v>
      </c>
      <c r="I131" s="27">
        <v>1.32</v>
      </c>
      <c r="J131" s="27">
        <v>4.76</v>
      </c>
      <c r="K131" s="27">
        <v>4.3899999999999997</v>
      </c>
      <c r="L131" s="27">
        <v>1.7</v>
      </c>
      <c r="M131" s="27">
        <v>5.33</v>
      </c>
      <c r="N131" s="27">
        <v>4.34</v>
      </c>
      <c r="O131" s="27">
        <v>0.78</v>
      </c>
      <c r="P131" s="27">
        <v>2.08</v>
      </c>
      <c r="Q131" s="27">
        <v>3.93</v>
      </c>
      <c r="R131" s="27">
        <v>4.63</v>
      </c>
      <c r="S131" s="27">
        <v>6.11</v>
      </c>
      <c r="T131" s="27">
        <v>5.31</v>
      </c>
      <c r="U131" s="27">
        <v>6.57</v>
      </c>
      <c r="V131" s="27">
        <v>1.74</v>
      </c>
      <c r="W131" s="27">
        <v>3</v>
      </c>
      <c r="X131" s="27">
        <v>2.23</v>
      </c>
      <c r="Y131" s="27">
        <v>20.64</v>
      </c>
      <c r="Z131" s="27">
        <v>9.93</v>
      </c>
      <c r="AA131" s="27">
        <v>3.79</v>
      </c>
      <c r="AB131" s="27">
        <v>2.1</v>
      </c>
      <c r="AC131" s="27">
        <v>3.85</v>
      </c>
      <c r="AD131" s="27">
        <v>2.83</v>
      </c>
      <c r="AE131" s="29">
        <v>2896.2</v>
      </c>
      <c r="AF131" s="29">
        <v>808557</v>
      </c>
      <c r="AG131" s="25">
        <v>6.5730000000000013</v>
      </c>
      <c r="AH131" s="29">
        <v>3862.1321108796465</v>
      </c>
      <c r="AI131" s="27" t="s">
        <v>786</v>
      </c>
      <c r="AJ131" s="27">
        <v>154.18867756814055</v>
      </c>
      <c r="AK131" s="27">
        <v>78.485841916666573</v>
      </c>
      <c r="AL131" s="27">
        <v>232.68</v>
      </c>
      <c r="AM131" s="27">
        <v>190.65</v>
      </c>
      <c r="AN131" s="27">
        <v>71.099999999999994</v>
      </c>
      <c r="AO131" s="30">
        <v>2.9325000000000001</v>
      </c>
      <c r="AP131" s="27">
        <v>150</v>
      </c>
      <c r="AQ131" s="27">
        <v>206</v>
      </c>
      <c r="AR131" s="27">
        <v>130</v>
      </c>
      <c r="AS131" s="27">
        <v>11.37</v>
      </c>
      <c r="AT131" s="27">
        <v>16.7</v>
      </c>
      <c r="AU131" s="27">
        <v>5.89</v>
      </c>
      <c r="AV131" s="27">
        <v>12.29</v>
      </c>
      <c r="AW131" s="27">
        <v>5.47</v>
      </c>
      <c r="AX131" s="27">
        <v>32.5</v>
      </c>
      <c r="AY131" s="27">
        <v>53.33</v>
      </c>
      <c r="AZ131" s="27">
        <v>4.07</v>
      </c>
      <c r="BA131" s="27">
        <v>1.62</v>
      </c>
      <c r="BB131" s="27">
        <v>12.27</v>
      </c>
      <c r="BC131" s="27">
        <v>38.74</v>
      </c>
      <c r="BD131" s="27">
        <v>26.5</v>
      </c>
      <c r="BE131" s="27">
        <v>40</v>
      </c>
      <c r="BF131" s="27">
        <v>93</v>
      </c>
      <c r="BG131" s="27">
        <v>8.25</v>
      </c>
      <c r="BH131" s="27">
        <v>15.99</v>
      </c>
      <c r="BI131" s="27">
        <v>23</v>
      </c>
      <c r="BJ131" s="27">
        <v>4.09</v>
      </c>
      <c r="BK131" s="27">
        <v>87</v>
      </c>
      <c r="BL131" s="27">
        <v>12.4</v>
      </c>
      <c r="BM131" s="27">
        <v>13.22</v>
      </c>
    </row>
    <row r="132" spans="1:65" x14ac:dyDescent="0.25">
      <c r="A132" s="13">
        <v>3435154250</v>
      </c>
      <c r="B132" t="s">
        <v>444</v>
      </c>
      <c r="C132" t="s">
        <v>810</v>
      </c>
      <c r="D132" t="s">
        <v>449</v>
      </c>
      <c r="E132" s="27">
        <v>15.92</v>
      </c>
      <c r="F132" s="27">
        <v>6.58</v>
      </c>
      <c r="G132" s="27">
        <v>4.97</v>
      </c>
      <c r="H132" s="27">
        <v>1.56</v>
      </c>
      <c r="I132" s="27">
        <v>1.24</v>
      </c>
      <c r="J132" s="27">
        <v>4.74</v>
      </c>
      <c r="K132" s="27">
        <v>4.72</v>
      </c>
      <c r="L132" s="27">
        <v>1.49</v>
      </c>
      <c r="M132" s="27">
        <v>4.9000000000000004</v>
      </c>
      <c r="N132" s="27">
        <v>4.3600000000000003</v>
      </c>
      <c r="O132" s="27">
        <v>0.78</v>
      </c>
      <c r="P132" s="27">
        <v>2.0099999999999998</v>
      </c>
      <c r="Q132" s="27">
        <v>3.84</v>
      </c>
      <c r="R132" s="27">
        <v>4.5599999999999996</v>
      </c>
      <c r="S132" s="27">
        <v>5.87</v>
      </c>
      <c r="T132" s="27">
        <v>5.44</v>
      </c>
      <c r="U132" s="27">
        <v>5.42</v>
      </c>
      <c r="V132" s="27">
        <v>1.68</v>
      </c>
      <c r="W132" s="27">
        <v>2.92</v>
      </c>
      <c r="X132" s="27">
        <v>2.06</v>
      </c>
      <c r="Y132" s="27">
        <v>20.66</v>
      </c>
      <c r="Z132" s="27">
        <v>9.65</v>
      </c>
      <c r="AA132" s="27">
        <v>3.66</v>
      </c>
      <c r="AB132" s="27">
        <v>2.1</v>
      </c>
      <c r="AC132" s="27">
        <v>3.81</v>
      </c>
      <c r="AD132" s="27">
        <v>2.78</v>
      </c>
      <c r="AE132" s="29">
        <v>2655</v>
      </c>
      <c r="AF132" s="29">
        <v>751327</v>
      </c>
      <c r="AG132" s="25">
        <v>6.3890000000000002</v>
      </c>
      <c r="AH132" s="29">
        <v>3520.6385374031074</v>
      </c>
      <c r="AI132" s="27" t="s">
        <v>786</v>
      </c>
      <c r="AJ132" s="27">
        <v>151.21662317996456</v>
      </c>
      <c r="AK132" s="27">
        <v>79.830417583333144</v>
      </c>
      <c r="AL132" s="27">
        <v>231.05</v>
      </c>
      <c r="AM132" s="27">
        <v>190.65</v>
      </c>
      <c r="AN132" s="27">
        <v>78.900000000000006</v>
      </c>
      <c r="AO132" s="30">
        <v>2.9689999999999999</v>
      </c>
      <c r="AP132" s="27">
        <v>194.5</v>
      </c>
      <c r="AQ132" s="27">
        <v>244.5</v>
      </c>
      <c r="AR132" s="27">
        <v>142</v>
      </c>
      <c r="AS132" s="27">
        <v>11.51</v>
      </c>
      <c r="AT132" s="27">
        <v>15.72</v>
      </c>
      <c r="AU132" s="27">
        <v>6.29</v>
      </c>
      <c r="AV132" s="27">
        <v>11.99</v>
      </c>
      <c r="AW132" s="27">
        <v>5.84</v>
      </c>
      <c r="AX132" s="27">
        <v>30</v>
      </c>
      <c r="AY132" s="27">
        <v>49</v>
      </c>
      <c r="AZ132" s="27">
        <v>4.08</v>
      </c>
      <c r="BA132" s="27">
        <v>1.7</v>
      </c>
      <c r="BB132" s="27">
        <v>15.7</v>
      </c>
      <c r="BC132" s="27">
        <v>41.49</v>
      </c>
      <c r="BD132" s="27">
        <v>32.659999999999997</v>
      </c>
      <c r="BE132" s="27">
        <v>45.66</v>
      </c>
      <c r="BF132" s="27">
        <v>82.5</v>
      </c>
      <c r="BG132" s="27">
        <v>8.25</v>
      </c>
      <c r="BH132" s="27">
        <v>14.49</v>
      </c>
      <c r="BI132" s="27">
        <v>23.33</v>
      </c>
      <c r="BJ132" s="27">
        <v>4.1399999999999997</v>
      </c>
      <c r="BK132" s="27">
        <v>95.17</v>
      </c>
      <c r="BL132" s="27">
        <v>11.96</v>
      </c>
      <c r="BM132" s="27">
        <v>13.99</v>
      </c>
    </row>
    <row r="133" spans="1:65" x14ac:dyDescent="0.25">
      <c r="A133" s="13">
        <v>3435614260</v>
      </c>
      <c r="B133" t="s">
        <v>444</v>
      </c>
      <c r="C133" t="s">
        <v>447</v>
      </c>
      <c r="D133" t="s">
        <v>450</v>
      </c>
      <c r="E133" s="27">
        <v>15.97</v>
      </c>
      <c r="F133" s="27">
        <v>6.55</v>
      </c>
      <c r="G133" s="27">
        <v>5.19</v>
      </c>
      <c r="H133" s="27">
        <v>1.48</v>
      </c>
      <c r="I133" s="27">
        <v>1.23</v>
      </c>
      <c r="J133" s="27">
        <v>4.7300000000000004</v>
      </c>
      <c r="K133" s="27">
        <v>4.41</v>
      </c>
      <c r="L133" s="27">
        <v>1.66</v>
      </c>
      <c r="M133" s="27">
        <v>5.38</v>
      </c>
      <c r="N133" s="27">
        <v>4.2300000000000004</v>
      </c>
      <c r="O133" s="27">
        <v>0.76</v>
      </c>
      <c r="P133" s="27">
        <v>2.11</v>
      </c>
      <c r="Q133" s="27">
        <v>3.98</v>
      </c>
      <c r="R133" s="27">
        <v>4.5199999999999996</v>
      </c>
      <c r="S133" s="27">
        <v>6.05</v>
      </c>
      <c r="T133" s="27">
        <v>5.0199999999999996</v>
      </c>
      <c r="U133" s="27">
        <v>6.47</v>
      </c>
      <c r="V133" s="27">
        <v>1.71</v>
      </c>
      <c r="W133" s="27">
        <v>2.9</v>
      </c>
      <c r="X133" s="27">
        <v>2.14</v>
      </c>
      <c r="Y133" s="27">
        <v>20.93</v>
      </c>
      <c r="Z133" s="27">
        <v>9.8000000000000007</v>
      </c>
      <c r="AA133" s="27">
        <v>3.53</v>
      </c>
      <c r="AB133" s="27">
        <v>2.0299999999999998</v>
      </c>
      <c r="AC133" s="27">
        <v>3.88</v>
      </c>
      <c r="AD133" s="27">
        <v>2.76</v>
      </c>
      <c r="AE133" s="29">
        <v>2006.8</v>
      </c>
      <c r="AF133" s="29">
        <v>695190.92</v>
      </c>
      <c r="AG133" s="25">
        <v>6.3820000000000006</v>
      </c>
      <c r="AH133" s="29">
        <v>3255.2026262275331</v>
      </c>
      <c r="AI133" s="27" t="s">
        <v>786</v>
      </c>
      <c r="AJ133" s="27">
        <v>118.59255809980635</v>
      </c>
      <c r="AK133" s="27">
        <v>78.485841916666573</v>
      </c>
      <c r="AL133" s="27">
        <v>197.07999999999998</v>
      </c>
      <c r="AM133" s="27">
        <v>190.65</v>
      </c>
      <c r="AN133" s="27">
        <v>73</v>
      </c>
      <c r="AO133" s="30">
        <v>2.762</v>
      </c>
      <c r="AP133" s="27">
        <v>115.11</v>
      </c>
      <c r="AQ133" s="27">
        <v>138.19999999999999</v>
      </c>
      <c r="AR133" s="27">
        <v>116.67</v>
      </c>
      <c r="AS133" s="27">
        <v>11.38</v>
      </c>
      <c r="AT133" s="27">
        <v>25.69</v>
      </c>
      <c r="AU133" s="27">
        <v>5.49</v>
      </c>
      <c r="AV133" s="27">
        <v>10.66</v>
      </c>
      <c r="AW133" s="27">
        <v>5.29</v>
      </c>
      <c r="AX133" s="27">
        <v>29.22</v>
      </c>
      <c r="AY133" s="27">
        <v>56.88</v>
      </c>
      <c r="AZ133" s="27">
        <v>4.07</v>
      </c>
      <c r="BA133" s="27">
        <v>1.55</v>
      </c>
      <c r="BB133" s="27">
        <v>17.36</v>
      </c>
      <c r="BC133" s="27">
        <v>29.21</v>
      </c>
      <c r="BD133" s="27">
        <v>18.22</v>
      </c>
      <c r="BE133" s="27">
        <v>33.93</v>
      </c>
      <c r="BF133" s="27">
        <v>84.67</v>
      </c>
      <c r="BG133" s="27">
        <v>22.99</v>
      </c>
      <c r="BH133" s="27">
        <v>15.42</v>
      </c>
      <c r="BI133" s="27">
        <v>26.68</v>
      </c>
      <c r="BJ133" s="27">
        <v>3.6</v>
      </c>
      <c r="BK133" s="27">
        <v>81.03</v>
      </c>
      <c r="BL133" s="27">
        <v>10.15</v>
      </c>
      <c r="BM133" s="27">
        <v>11.46</v>
      </c>
    </row>
    <row r="134" spans="1:65" x14ac:dyDescent="0.25">
      <c r="A134" s="13">
        <v>3435084500</v>
      </c>
      <c r="B134" t="s">
        <v>444</v>
      </c>
      <c r="C134" t="s">
        <v>445</v>
      </c>
      <c r="D134" t="s">
        <v>446</v>
      </c>
      <c r="E134" s="27">
        <v>15.922499999999999</v>
      </c>
      <c r="F134" s="27">
        <v>6.5824999999999996</v>
      </c>
      <c r="G134" s="27">
        <v>5.44</v>
      </c>
      <c r="H134" s="27">
        <v>1.79</v>
      </c>
      <c r="I134" s="27">
        <v>1.33</v>
      </c>
      <c r="J134" s="27">
        <v>4.8</v>
      </c>
      <c r="K134" s="27">
        <v>4.42</v>
      </c>
      <c r="L134" s="27">
        <v>1.59</v>
      </c>
      <c r="M134" s="27">
        <v>5.51</v>
      </c>
      <c r="N134" s="27">
        <v>4.34</v>
      </c>
      <c r="O134" s="27">
        <v>0.75</v>
      </c>
      <c r="P134" s="27">
        <v>2.09</v>
      </c>
      <c r="Q134" s="27">
        <v>3.81</v>
      </c>
      <c r="R134" s="27">
        <v>4.62</v>
      </c>
      <c r="S134" s="27">
        <v>5.64</v>
      </c>
      <c r="T134" s="27">
        <v>5.32</v>
      </c>
      <c r="U134" s="27">
        <v>5.94</v>
      </c>
      <c r="V134" s="27">
        <v>1.72</v>
      </c>
      <c r="W134" s="27">
        <v>2.97</v>
      </c>
      <c r="X134" s="27">
        <v>2.09</v>
      </c>
      <c r="Y134" s="27">
        <v>20.2</v>
      </c>
      <c r="Z134" s="27">
        <v>9.76</v>
      </c>
      <c r="AA134" s="27">
        <v>4</v>
      </c>
      <c r="AB134" s="27">
        <v>2.16</v>
      </c>
      <c r="AC134" s="27">
        <v>3.8</v>
      </c>
      <c r="AD134" s="27">
        <v>2.81</v>
      </c>
      <c r="AE134" s="29">
        <v>2600.38</v>
      </c>
      <c r="AF134" s="29">
        <v>652250</v>
      </c>
      <c r="AG134" s="25">
        <v>6.3810000000000002</v>
      </c>
      <c r="AH134" s="29">
        <v>3053.8135096257834</v>
      </c>
      <c r="AI134" s="27" t="s">
        <v>786</v>
      </c>
      <c r="AJ134" s="27">
        <v>154.18867756814055</v>
      </c>
      <c r="AK134" s="27">
        <v>78.485841916666573</v>
      </c>
      <c r="AL134" s="27">
        <v>232.68</v>
      </c>
      <c r="AM134" s="27">
        <v>190.65</v>
      </c>
      <c r="AN134" s="27">
        <v>62.78</v>
      </c>
      <c r="AO134" s="30">
        <v>3.0651199999999998</v>
      </c>
      <c r="AP134" s="27">
        <v>87</v>
      </c>
      <c r="AQ134" s="27">
        <v>204</v>
      </c>
      <c r="AR134" s="27">
        <v>136</v>
      </c>
      <c r="AS134" s="27">
        <v>11.33</v>
      </c>
      <c r="AT134" s="27">
        <v>15.82</v>
      </c>
      <c r="AU134" s="27">
        <v>6.69</v>
      </c>
      <c r="AV134" s="27">
        <v>12.29</v>
      </c>
      <c r="AW134" s="27">
        <v>5.36</v>
      </c>
      <c r="AX134" s="27">
        <v>30</v>
      </c>
      <c r="AY134" s="27">
        <v>40</v>
      </c>
      <c r="AZ134" s="27">
        <v>4.08</v>
      </c>
      <c r="BA134" s="27">
        <v>1.6</v>
      </c>
      <c r="BB134" s="27">
        <v>9.83</v>
      </c>
      <c r="BC134" s="27">
        <v>35.49</v>
      </c>
      <c r="BD134" s="27">
        <v>30.99</v>
      </c>
      <c r="BE134" s="27">
        <v>45.66</v>
      </c>
      <c r="BF134" s="27">
        <v>84.8</v>
      </c>
      <c r="BG134" s="27">
        <v>8.3333333333333339</v>
      </c>
      <c r="BH134" s="27">
        <v>14.99</v>
      </c>
      <c r="BI134" s="27">
        <v>25</v>
      </c>
      <c r="BJ134" s="27">
        <v>3.72</v>
      </c>
      <c r="BK134" s="27">
        <v>89.34</v>
      </c>
      <c r="BL134" s="27">
        <v>11.96</v>
      </c>
      <c r="BM134" s="27">
        <v>13.99</v>
      </c>
    </row>
    <row r="135" spans="1:65" x14ac:dyDescent="0.25">
      <c r="A135" s="13">
        <v>3510740200</v>
      </c>
      <c r="B135" t="s">
        <v>451</v>
      </c>
      <c r="C135" t="s">
        <v>452</v>
      </c>
      <c r="D135" t="s">
        <v>778</v>
      </c>
      <c r="E135" s="27">
        <v>15.86</v>
      </c>
      <c r="F135" s="27">
        <v>8.19</v>
      </c>
      <c r="G135" s="27">
        <v>4.75</v>
      </c>
      <c r="H135" s="27">
        <v>1.46</v>
      </c>
      <c r="I135" s="27">
        <v>1.1499999999999999</v>
      </c>
      <c r="J135" s="27">
        <v>4.6900000000000004</v>
      </c>
      <c r="K135" s="27">
        <v>4.96</v>
      </c>
      <c r="L135" s="27">
        <v>1.42</v>
      </c>
      <c r="M135" s="27">
        <v>4.82</v>
      </c>
      <c r="N135" s="27">
        <v>4.08</v>
      </c>
      <c r="O135" s="27">
        <v>0.75</v>
      </c>
      <c r="P135" s="27">
        <v>1.92</v>
      </c>
      <c r="Q135" s="27">
        <v>3.95</v>
      </c>
      <c r="R135" s="27">
        <v>4.68</v>
      </c>
      <c r="S135" s="27">
        <v>5.94</v>
      </c>
      <c r="T135" s="27">
        <v>5.14</v>
      </c>
      <c r="U135" s="27">
        <v>4.8499999999999996</v>
      </c>
      <c r="V135" s="27">
        <v>1.6</v>
      </c>
      <c r="W135" s="27">
        <v>2.73</v>
      </c>
      <c r="X135" s="27">
        <v>1.98</v>
      </c>
      <c r="Y135" s="27">
        <v>20.49</v>
      </c>
      <c r="Z135" s="27">
        <v>9.24</v>
      </c>
      <c r="AA135" s="27">
        <v>3.62</v>
      </c>
      <c r="AB135" s="27">
        <v>2.15</v>
      </c>
      <c r="AC135" s="27">
        <v>3.61</v>
      </c>
      <c r="AD135" s="27">
        <v>2.75</v>
      </c>
      <c r="AE135" s="29">
        <v>1679.8</v>
      </c>
      <c r="AF135" s="29">
        <v>439667</v>
      </c>
      <c r="AG135" s="25">
        <v>6.7030000000000003</v>
      </c>
      <c r="AH135" s="29">
        <v>2128.4619809347159</v>
      </c>
      <c r="AI135" s="27" t="s">
        <v>786</v>
      </c>
      <c r="AJ135" s="27">
        <v>110.42435871197499</v>
      </c>
      <c r="AK135" s="27">
        <v>55.672270833333322</v>
      </c>
      <c r="AL135" s="27">
        <v>166.09</v>
      </c>
      <c r="AM135" s="27">
        <v>193.53</v>
      </c>
      <c r="AN135" s="27">
        <v>50</v>
      </c>
      <c r="AO135" s="30">
        <v>2.8267500000000001</v>
      </c>
      <c r="AP135" s="27">
        <v>213</v>
      </c>
      <c r="AQ135" s="27">
        <v>154</v>
      </c>
      <c r="AR135" s="27">
        <v>107</v>
      </c>
      <c r="AS135" s="27">
        <v>11.03</v>
      </c>
      <c r="AT135" s="27">
        <v>37.43</v>
      </c>
      <c r="AU135" s="27">
        <v>5.79</v>
      </c>
      <c r="AV135" s="27">
        <v>13.64</v>
      </c>
      <c r="AW135" s="27">
        <v>5.12</v>
      </c>
      <c r="AX135" s="27">
        <v>34.5</v>
      </c>
      <c r="AY135" s="27">
        <v>52.5</v>
      </c>
      <c r="AZ135" s="27">
        <v>4</v>
      </c>
      <c r="BA135" s="27">
        <v>1.36</v>
      </c>
      <c r="BB135" s="27">
        <v>18.7</v>
      </c>
      <c r="BC135" s="27">
        <v>36.659999999999997</v>
      </c>
      <c r="BD135" s="27">
        <v>27.5</v>
      </c>
      <c r="BE135" s="27">
        <v>39.49</v>
      </c>
      <c r="BF135" s="27">
        <v>99</v>
      </c>
      <c r="BG135" s="27">
        <v>20</v>
      </c>
      <c r="BH135" s="27">
        <v>13.08</v>
      </c>
      <c r="BI135" s="27">
        <v>18.25</v>
      </c>
      <c r="BJ135" s="27">
        <v>4.1500000000000004</v>
      </c>
      <c r="BK135" s="27">
        <v>70</v>
      </c>
      <c r="BL135" s="27">
        <v>10.62</v>
      </c>
      <c r="BM135" s="27">
        <v>11.81</v>
      </c>
    </row>
    <row r="136" spans="1:65" x14ac:dyDescent="0.25">
      <c r="A136" s="13">
        <v>3529740500</v>
      </c>
      <c r="B136" t="s">
        <v>451</v>
      </c>
      <c r="C136" t="s">
        <v>453</v>
      </c>
      <c r="D136" t="s">
        <v>454</v>
      </c>
      <c r="E136" s="27">
        <v>15.84</v>
      </c>
      <c r="F136" s="27">
        <v>7.71</v>
      </c>
      <c r="G136" s="27">
        <v>4.3</v>
      </c>
      <c r="H136" s="27">
        <v>1.46</v>
      </c>
      <c r="I136" s="27">
        <v>1.19</v>
      </c>
      <c r="J136" s="27">
        <v>4.75</v>
      </c>
      <c r="K136" s="27">
        <v>4.93</v>
      </c>
      <c r="L136" s="27">
        <v>1.36</v>
      </c>
      <c r="M136" s="27">
        <v>4.57</v>
      </c>
      <c r="N136" s="27">
        <v>4.12</v>
      </c>
      <c r="O136" s="27">
        <v>0.74</v>
      </c>
      <c r="P136" s="27">
        <v>1.9</v>
      </c>
      <c r="Q136" s="27">
        <v>3.93</v>
      </c>
      <c r="R136" s="27">
        <v>4.7300000000000004</v>
      </c>
      <c r="S136" s="27">
        <v>6</v>
      </c>
      <c r="T136" s="27">
        <v>4.96</v>
      </c>
      <c r="U136" s="27">
        <v>4.3</v>
      </c>
      <c r="V136" s="27">
        <v>1.69</v>
      </c>
      <c r="W136" s="27">
        <v>3.04</v>
      </c>
      <c r="X136" s="27">
        <v>2.0299999999999998</v>
      </c>
      <c r="Y136" s="27">
        <v>20.14</v>
      </c>
      <c r="Z136" s="27">
        <v>8.7799999999999994</v>
      </c>
      <c r="AA136" s="27">
        <v>3.75</v>
      </c>
      <c r="AB136" s="27">
        <v>2.16</v>
      </c>
      <c r="AC136" s="27">
        <v>3.8</v>
      </c>
      <c r="AD136" s="27">
        <v>2.7</v>
      </c>
      <c r="AE136" s="29">
        <v>1270</v>
      </c>
      <c r="AF136" s="29">
        <v>469740</v>
      </c>
      <c r="AG136" s="25">
        <v>6.1859999999999999</v>
      </c>
      <c r="AH136" s="29">
        <v>2154.5592774816992</v>
      </c>
      <c r="AI136" s="27" t="s">
        <v>786</v>
      </c>
      <c r="AJ136" s="27">
        <v>84.67450231152327</v>
      </c>
      <c r="AK136" s="27">
        <v>65.906483333333227</v>
      </c>
      <c r="AL136" s="27">
        <v>150.57999999999998</v>
      </c>
      <c r="AM136" s="27">
        <v>194.01</v>
      </c>
      <c r="AN136" s="27">
        <v>55.32</v>
      </c>
      <c r="AO136" s="30">
        <v>2.9590000000000001</v>
      </c>
      <c r="AP136" s="27">
        <v>136.88</v>
      </c>
      <c r="AQ136" s="27">
        <v>150</v>
      </c>
      <c r="AR136" s="27">
        <v>148.74</v>
      </c>
      <c r="AS136" s="27">
        <v>10.87</v>
      </c>
      <c r="AT136" s="27">
        <v>40.83</v>
      </c>
      <c r="AU136" s="27">
        <v>6.05</v>
      </c>
      <c r="AV136" s="27">
        <v>13.29</v>
      </c>
      <c r="AW136" s="27">
        <v>5.14</v>
      </c>
      <c r="AX136" s="27">
        <v>23</v>
      </c>
      <c r="AY136" s="27">
        <v>43.67</v>
      </c>
      <c r="AZ136" s="27">
        <v>4.05</v>
      </c>
      <c r="BA136" s="27">
        <v>1.5</v>
      </c>
      <c r="BB136" s="27">
        <v>13.69</v>
      </c>
      <c r="BC136" s="27">
        <v>38.32</v>
      </c>
      <c r="BD136" s="27">
        <v>36</v>
      </c>
      <c r="BE136" s="27">
        <v>37.74</v>
      </c>
      <c r="BF136" s="27">
        <v>67.5</v>
      </c>
      <c r="BG136" s="27">
        <v>3.75</v>
      </c>
      <c r="BH136" s="27">
        <v>11.5</v>
      </c>
      <c r="BI136" s="27">
        <v>13.5</v>
      </c>
      <c r="BJ136" s="27">
        <v>4.4800000000000004</v>
      </c>
      <c r="BK136" s="27">
        <v>74.11</v>
      </c>
      <c r="BL136" s="27">
        <v>9.93</v>
      </c>
      <c r="BM136" s="27">
        <v>11.33</v>
      </c>
    </row>
    <row r="137" spans="1:65" x14ac:dyDescent="0.25">
      <c r="A137" s="13">
        <v>3510740595</v>
      </c>
      <c r="B137" t="s">
        <v>451</v>
      </c>
      <c r="C137" t="s">
        <v>452</v>
      </c>
      <c r="D137" t="s">
        <v>816</v>
      </c>
      <c r="E137" s="27">
        <v>15.84</v>
      </c>
      <c r="F137" s="27">
        <v>8.3800000000000008</v>
      </c>
      <c r="G137" s="27">
        <v>4.54</v>
      </c>
      <c r="H137" s="27">
        <v>1.46</v>
      </c>
      <c r="I137" s="27">
        <v>1.1499999999999999</v>
      </c>
      <c r="J137" s="27">
        <v>4.6100000000000003</v>
      </c>
      <c r="K137" s="27">
        <v>4.96</v>
      </c>
      <c r="L137" s="27">
        <v>1.4</v>
      </c>
      <c r="M137" s="27">
        <v>4.76</v>
      </c>
      <c r="N137" s="27">
        <v>4.08</v>
      </c>
      <c r="O137" s="27">
        <v>0.74</v>
      </c>
      <c r="P137" s="27">
        <v>1.9</v>
      </c>
      <c r="Q137" s="27">
        <v>4</v>
      </c>
      <c r="R137" s="27">
        <v>4.5999999999999996</v>
      </c>
      <c r="S137" s="27">
        <v>5.71</v>
      </c>
      <c r="T137" s="27">
        <v>4.99</v>
      </c>
      <c r="U137" s="27">
        <v>4.5199999999999996</v>
      </c>
      <c r="V137" s="27">
        <v>1.56</v>
      </c>
      <c r="W137" s="27">
        <v>2.7</v>
      </c>
      <c r="X137" s="27">
        <v>1.98</v>
      </c>
      <c r="Y137" s="27">
        <v>20.22</v>
      </c>
      <c r="Z137" s="27">
        <v>9.2899999999999991</v>
      </c>
      <c r="AA137" s="27">
        <v>3.55</v>
      </c>
      <c r="AB137" s="27">
        <v>2.06</v>
      </c>
      <c r="AC137" s="27">
        <v>3.57</v>
      </c>
      <c r="AD137" s="27">
        <v>2.74</v>
      </c>
      <c r="AE137" s="29">
        <v>1697.33</v>
      </c>
      <c r="AF137" s="29">
        <v>471323</v>
      </c>
      <c r="AG137" s="25">
        <v>6.7030000000000003</v>
      </c>
      <c r="AH137" s="29">
        <v>2281.7111273761575</v>
      </c>
      <c r="AI137" s="27" t="s">
        <v>786</v>
      </c>
      <c r="AJ137" s="27">
        <v>110.42435871197499</v>
      </c>
      <c r="AK137" s="27">
        <v>55.672270833333322</v>
      </c>
      <c r="AL137" s="27">
        <v>166.09</v>
      </c>
      <c r="AM137" s="27">
        <v>193.07</v>
      </c>
      <c r="AN137" s="27">
        <v>60</v>
      </c>
      <c r="AO137" s="30">
        <v>2.8267500000000001</v>
      </c>
      <c r="AP137" s="27">
        <v>207.25</v>
      </c>
      <c r="AQ137" s="27">
        <v>123.75</v>
      </c>
      <c r="AR137" s="27">
        <v>112.27</v>
      </c>
      <c r="AS137" s="27">
        <v>10.9</v>
      </c>
      <c r="AT137" s="27">
        <v>26.66</v>
      </c>
      <c r="AU137" s="27">
        <v>6.25</v>
      </c>
      <c r="AV137" s="27">
        <v>11.42</v>
      </c>
      <c r="AW137" s="27">
        <v>4.5599999999999996</v>
      </c>
      <c r="AX137" s="27">
        <v>27</v>
      </c>
      <c r="AY137" s="27">
        <v>50</v>
      </c>
      <c r="AZ137" s="27">
        <v>4</v>
      </c>
      <c r="BA137" s="27">
        <v>1.35</v>
      </c>
      <c r="BB137" s="27">
        <v>12.2</v>
      </c>
      <c r="BC137" s="27">
        <v>33.49</v>
      </c>
      <c r="BD137" s="27">
        <v>22.32</v>
      </c>
      <c r="BE137" s="27">
        <v>29.11</v>
      </c>
      <c r="BF137" s="27">
        <v>88.49</v>
      </c>
      <c r="BG137" s="27">
        <v>10.99</v>
      </c>
      <c r="BH137" s="27">
        <v>13</v>
      </c>
      <c r="BI137" s="27">
        <v>13</v>
      </c>
      <c r="BJ137" s="27">
        <v>4.72</v>
      </c>
      <c r="BK137" s="27">
        <v>69.05</v>
      </c>
      <c r="BL137" s="27">
        <v>10.57</v>
      </c>
      <c r="BM137" s="27">
        <v>11.45</v>
      </c>
    </row>
    <row r="138" spans="1:65" x14ac:dyDescent="0.25">
      <c r="A138" s="13">
        <v>3610580001</v>
      </c>
      <c r="B138" t="s">
        <v>455</v>
      </c>
      <c r="C138" t="s">
        <v>456</v>
      </c>
      <c r="D138" t="s">
        <v>457</v>
      </c>
      <c r="E138" s="27">
        <v>15.9</v>
      </c>
      <c r="F138" s="27">
        <v>6.58</v>
      </c>
      <c r="G138" s="27">
        <v>5.4</v>
      </c>
      <c r="H138" s="27">
        <v>1.57</v>
      </c>
      <c r="I138" s="27">
        <v>1.47</v>
      </c>
      <c r="J138" s="27">
        <v>4.97</v>
      </c>
      <c r="K138" s="27">
        <v>4.93</v>
      </c>
      <c r="L138" s="27">
        <v>1.57</v>
      </c>
      <c r="M138" s="27">
        <v>5.13</v>
      </c>
      <c r="N138" s="27">
        <v>4.3899999999999997</v>
      </c>
      <c r="O138" s="27">
        <v>0.84</v>
      </c>
      <c r="P138" s="27">
        <v>1.94</v>
      </c>
      <c r="Q138" s="27">
        <v>3.8</v>
      </c>
      <c r="R138" s="27">
        <v>4.7</v>
      </c>
      <c r="S138" s="27">
        <v>5.76</v>
      </c>
      <c r="T138" s="27">
        <v>5.91</v>
      </c>
      <c r="U138" s="27">
        <v>4.99</v>
      </c>
      <c r="V138" s="27">
        <v>1.73</v>
      </c>
      <c r="W138" s="27">
        <v>2.61</v>
      </c>
      <c r="X138" s="27">
        <v>2.4</v>
      </c>
      <c r="Y138" s="27">
        <v>20.440000000000001</v>
      </c>
      <c r="Z138" s="27">
        <v>10.16</v>
      </c>
      <c r="AA138" s="27">
        <v>3.43</v>
      </c>
      <c r="AB138" s="27">
        <v>2.23</v>
      </c>
      <c r="AC138" s="27">
        <v>4.1399999999999997</v>
      </c>
      <c r="AD138" s="27">
        <v>2.76</v>
      </c>
      <c r="AE138" s="29">
        <v>1679.5</v>
      </c>
      <c r="AF138" s="29">
        <v>585880</v>
      </c>
      <c r="AG138" s="25">
        <v>6.54</v>
      </c>
      <c r="AH138" s="29">
        <v>2788.9393006439236</v>
      </c>
      <c r="AI138" s="27" t="s">
        <v>786</v>
      </c>
      <c r="AJ138" s="27">
        <v>127.57423549999966</v>
      </c>
      <c r="AK138" s="27">
        <v>69.747442346512329</v>
      </c>
      <c r="AL138" s="27">
        <v>197.32</v>
      </c>
      <c r="AM138" s="27">
        <v>201.84</v>
      </c>
      <c r="AN138" s="27">
        <v>68</v>
      </c>
      <c r="AO138" s="30">
        <v>3.0751999999999997</v>
      </c>
      <c r="AP138" s="27">
        <v>84.5</v>
      </c>
      <c r="AQ138" s="27">
        <v>141</v>
      </c>
      <c r="AR138" s="27">
        <v>127.67</v>
      </c>
      <c r="AS138" s="27">
        <v>11.31</v>
      </c>
      <c r="AT138" s="27">
        <v>24.92</v>
      </c>
      <c r="AU138" s="27">
        <v>7.44</v>
      </c>
      <c r="AV138" s="27">
        <v>13.24</v>
      </c>
      <c r="AW138" s="27">
        <v>5.08</v>
      </c>
      <c r="AX138" s="27">
        <v>30.71</v>
      </c>
      <c r="AY138" s="27">
        <v>49.6</v>
      </c>
      <c r="AZ138" s="27">
        <v>4.07</v>
      </c>
      <c r="BA138" s="27">
        <v>1.56</v>
      </c>
      <c r="BB138" s="27">
        <v>23.63</v>
      </c>
      <c r="BC138" s="27">
        <v>36.869999999999997</v>
      </c>
      <c r="BD138" s="27">
        <v>26.74</v>
      </c>
      <c r="BE138" s="27">
        <v>41.65</v>
      </c>
      <c r="BF138" s="27">
        <v>102.33</v>
      </c>
      <c r="BG138" s="27">
        <v>21.623333333333335</v>
      </c>
      <c r="BH138" s="27">
        <v>14.29</v>
      </c>
      <c r="BI138" s="27">
        <v>18.2</v>
      </c>
      <c r="BJ138" s="27">
        <v>3.81</v>
      </c>
      <c r="BK138" s="27">
        <v>86.33</v>
      </c>
      <c r="BL138" s="27">
        <v>10.41</v>
      </c>
      <c r="BM138" s="27">
        <v>9.99</v>
      </c>
    </row>
    <row r="139" spans="1:65" x14ac:dyDescent="0.25">
      <c r="A139" s="13">
        <v>3615380160</v>
      </c>
      <c r="B139" t="s">
        <v>455</v>
      </c>
      <c r="C139" t="s">
        <v>458</v>
      </c>
      <c r="D139" t="s">
        <v>459</v>
      </c>
      <c r="E139" s="27">
        <v>15.93</v>
      </c>
      <c r="F139" s="27">
        <v>6.57</v>
      </c>
      <c r="G139" s="27">
        <v>4.07</v>
      </c>
      <c r="H139" s="27">
        <v>1.48</v>
      </c>
      <c r="I139" s="27">
        <v>1.2</v>
      </c>
      <c r="J139" s="27">
        <v>4.7699999999999996</v>
      </c>
      <c r="K139" s="27">
        <v>4.79</v>
      </c>
      <c r="L139" s="27">
        <v>1.34</v>
      </c>
      <c r="M139" s="27">
        <v>4.57</v>
      </c>
      <c r="N139" s="27">
        <v>4.49</v>
      </c>
      <c r="O139" s="27">
        <v>0.74</v>
      </c>
      <c r="P139" s="27">
        <v>1.98</v>
      </c>
      <c r="Q139" s="27">
        <v>3.49</v>
      </c>
      <c r="R139" s="27">
        <v>4.72</v>
      </c>
      <c r="S139" s="27">
        <v>5.67</v>
      </c>
      <c r="T139" s="27">
        <v>5.37</v>
      </c>
      <c r="U139" s="27">
        <v>4.16</v>
      </c>
      <c r="V139" s="27">
        <v>1.53</v>
      </c>
      <c r="W139" s="27">
        <v>2.84</v>
      </c>
      <c r="X139" s="27">
        <v>1.94</v>
      </c>
      <c r="Y139" s="27">
        <v>20.11</v>
      </c>
      <c r="Z139" s="27">
        <v>8.64</v>
      </c>
      <c r="AA139" s="27">
        <v>4.0599999999999996</v>
      </c>
      <c r="AB139" s="27">
        <v>2.2400000000000002</v>
      </c>
      <c r="AC139" s="27">
        <v>3.62</v>
      </c>
      <c r="AD139" s="27">
        <v>2.74</v>
      </c>
      <c r="AE139" s="29">
        <v>1177</v>
      </c>
      <c r="AF139" s="29">
        <v>578450</v>
      </c>
      <c r="AG139" s="25">
        <v>6.54</v>
      </c>
      <c r="AH139" s="29">
        <v>2753.5705920281926</v>
      </c>
      <c r="AI139" s="27" t="s">
        <v>786</v>
      </c>
      <c r="AJ139" s="27">
        <v>113.40563504166641</v>
      </c>
      <c r="AK139" s="27">
        <v>70.173251732561781</v>
      </c>
      <c r="AL139" s="27">
        <v>183.57999999999998</v>
      </c>
      <c r="AM139" s="27">
        <v>200.11</v>
      </c>
      <c r="AN139" s="27">
        <v>67.900000000000006</v>
      </c>
      <c r="AO139" s="30">
        <v>3.1080000000000001</v>
      </c>
      <c r="AP139" s="27">
        <v>75.17</v>
      </c>
      <c r="AQ139" s="27">
        <v>112.5</v>
      </c>
      <c r="AR139" s="27">
        <v>104.5</v>
      </c>
      <c r="AS139" s="27">
        <v>10.89</v>
      </c>
      <c r="AT139" s="27">
        <v>27.53</v>
      </c>
      <c r="AU139" s="27">
        <v>6.91</v>
      </c>
      <c r="AV139" s="27">
        <v>12.99</v>
      </c>
      <c r="AW139" s="27">
        <v>5.19</v>
      </c>
      <c r="AX139" s="27">
        <v>23.25</v>
      </c>
      <c r="AY139" s="27">
        <v>53</v>
      </c>
      <c r="AZ139" s="27">
        <v>4.04</v>
      </c>
      <c r="BA139" s="27">
        <v>1.67</v>
      </c>
      <c r="BB139" s="27">
        <v>21.02</v>
      </c>
      <c r="BC139" s="27">
        <v>22.45</v>
      </c>
      <c r="BD139" s="27">
        <v>23.17</v>
      </c>
      <c r="BE139" s="27">
        <v>26.42</v>
      </c>
      <c r="BF139" s="27">
        <v>75</v>
      </c>
      <c r="BG139" s="27">
        <v>15.075833333333334</v>
      </c>
      <c r="BH139" s="27">
        <v>15.31</v>
      </c>
      <c r="BI139" s="27">
        <v>14.4</v>
      </c>
      <c r="BJ139" s="27">
        <v>3.96</v>
      </c>
      <c r="BK139" s="27">
        <v>75.67</v>
      </c>
      <c r="BL139" s="27">
        <v>9.8000000000000007</v>
      </c>
      <c r="BM139" s="27">
        <v>12.85</v>
      </c>
    </row>
    <row r="140" spans="1:65" x14ac:dyDescent="0.25">
      <c r="A140" s="13">
        <v>3646540850</v>
      </c>
      <c r="B140" t="s">
        <v>455</v>
      </c>
      <c r="C140" t="s">
        <v>817</v>
      </c>
      <c r="D140" t="s">
        <v>826</v>
      </c>
      <c r="E140" s="27">
        <v>15.92</v>
      </c>
      <c r="F140" s="27">
        <v>6.55</v>
      </c>
      <c r="G140" s="27">
        <v>5.14</v>
      </c>
      <c r="H140" s="27">
        <v>1.54</v>
      </c>
      <c r="I140" s="27">
        <v>1.25</v>
      </c>
      <c r="J140" s="27">
        <v>4.9800000000000004</v>
      </c>
      <c r="K140" s="27">
        <v>4.9000000000000004</v>
      </c>
      <c r="L140" s="27">
        <v>1.41</v>
      </c>
      <c r="M140" s="27">
        <v>4.79</v>
      </c>
      <c r="N140" s="27">
        <v>4.3899999999999997</v>
      </c>
      <c r="O140" s="27">
        <v>0.81</v>
      </c>
      <c r="P140" s="27">
        <v>1.92</v>
      </c>
      <c r="Q140" s="27">
        <v>3.57</v>
      </c>
      <c r="R140" s="27">
        <v>4.7300000000000004</v>
      </c>
      <c r="S140" s="27">
        <v>5.67</v>
      </c>
      <c r="T140" s="27">
        <v>5.89</v>
      </c>
      <c r="U140" s="27">
        <v>4.21</v>
      </c>
      <c r="V140" s="27">
        <v>1.73</v>
      </c>
      <c r="W140" s="27">
        <v>2.63</v>
      </c>
      <c r="X140" s="27">
        <v>1.99</v>
      </c>
      <c r="Y140" s="27">
        <v>20.12</v>
      </c>
      <c r="Z140" s="27">
        <v>9.7200000000000006</v>
      </c>
      <c r="AA140" s="27">
        <v>3.33</v>
      </c>
      <c r="AB140" s="27">
        <v>2.16</v>
      </c>
      <c r="AC140" s="27">
        <v>4.25</v>
      </c>
      <c r="AD140" s="27">
        <v>2.72</v>
      </c>
      <c r="AE140" s="29">
        <v>1175</v>
      </c>
      <c r="AF140" s="29">
        <v>462160</v>
      </c>
      <c r="AG140" s="25">
        <v>6.54</v>
      </c>
      <c r="AH140" s="29">
        <v>2200.0003194947699</v>
      </c>
      <c r="AI140" s="27" t="s">
        <v>786</v>
      </c>
      <c r="AJ140" s="27">
        <v>127.72737274999969</v>
      </c>
      <c r="AK140" s="27">
        <v>84.77134749999999</v>
      </c>
      <c r="AL140" s="27">
        <v>212.5</v>
      </c>
      <c r="AM140" s="27">
        <v>199.36</v>
      </c>
      <c r="AN140" s="27">
        <v>69.67</v>
      </c>
      <c r="AO140" s="30">
        <v>3.2869999999999999</v>
      </c>
      <c r="AP140" s="27">
        <v>170</v>
      </c>
      <c r="AQ140" s="27">
        <v>175</v>
      </c>
      <c r="AR140" s="27">
        <v>120</v>
      </c>
      <c r="AS140" s="27">
        <v>11.02</v>
      </c>
      <c r="AT140" s="27">
        <v>27.6</v>
      </c>
      <c r="AU140" s="27">
        <v>5.59</v>
      </c>
      <c r="AV140" s="27">
        <v>11.99</v>
      </c>
      <c r="AW140" s="27">
        <v>5.19</v>
      </c>
      <c r="AX140" s="27">
        <v>23.33</v>
      </c>
      <c r="AY140" s="27">
        <v>46</v>
      </c>
      <c r="AZ140" s="27">
        <v>4.1100000000000003</v>
      </c>
      <c r="BA140" s="27">
        <v>1.44</v>
      </c>
      <c r="BB140" s="27">
        <v>17</v>
      </c>
      <c r="BC140" s="27">
        <v>18.5</v>
      </c>
      <c r="BD140" s="27">
        <v>15.98</v>
      </c>
      <c r="BE140" s="27">
        <v>27.96</v>
      </c>
      <c r="BF140" s="27">
        <v>90</v>
      </c>
      <c r="BG140" s="27">
        <v>3.75</v>
      </c>
      <c r="BH140" s="27">
        <v>9</v>
      </c>
      <c r="BI140" s="27">
        <v>12</v>
      </c>
      <c r="BJ140" s="27">
        <v>3.61</v>
      </c>
      <c r="BK140" s="27">
        <v>55</v>
      </c>
      <c r="BL140" s="27">
        <v>10.029999999999999</v>
      </c>
      <c r="BM140" s="27">
        <v>12.85</v>
      </c>
    </row>
    <row r="141" spans="1:65" x14ac:dyDescent="0.25">
      <c r="A141" s="13">
        <v>3635614599</v>
      </c>
      <c r="B141" t="s">
        <v>455</v>
      </c>
      <c r="C141" t="s">
        <v>447</v>
      </c>
      <c r="D141" t="s">
        <v>460</v>
      </c>
      <c r="E141" s="27">
        <v>15.93</v>
      </c>
      <c r="F141" s="27">
        <v>6.55</v>
      </c>
      <c r="G141" s="27">
        <v>5.1100000000000003</v>
      </c>
      <c r="H141" s="27">
        <v>1.55</v>
      </c>
      <c r="I141" s="27">
        <v>1.57</v>
      </c>
      <c r="J141" s="27">
        <v>5.19</v>
      </c>
      <c r="K141" s="27">
        <v>4.6900000000000004</v>
      </c>
      <c r="L141" s="27">
        <v>2.15</v>
      </c>
      <c r="M141" s="27">
        <v>6.24</v>
      </c>
      <c r="N141" s="27">
        <v>4.34</v>
      </c>
      <c r="O141" s="27">
        <v>0.89</v>
      </c>
      <c r="P141" s="27">
        <v>2.41</v>
      </c>
      <c r="Q141" s="27">
        <v>4.28</v>
      </c>
      <c r="R141" s="27">
        <v>5.2</v>
      </c>
      <c r="S141" s="27">
        <v>6.81</v>
      </c>
      <c r="T141" s="27">
        <v>5.6</v>
      </c>
      <c r="U141" s="27">
        <v>6.84</v>
      </c>
      <c r="V141" s="27">
        <v>2.27</v>
      </c>
      <c r="W141" s="27">
        <v>3.24</v>
      </c>
      <c r="X141" s="27">
        <v>2.5299999999999998</v>
      </c>
      <c r="Y141" s="27">
        <v>21.12</v>
      </c>
      <c r="Z141" s="27">
        <v>11.11</v>
      </c>
      <c r="AA141" s="27">
        <v>4.4400000000000004</v>
      </c>
      <c r="AB141" s="27">
        <v>2.44</v>
      </c>
      <c r="AC141" s="27">
        <v>3.97</v>
      </c>
      <c r="AD141" s="27">
        <v>2.95</v>
      </c>
      <c r="AE141" s="29">
        <v>4110.3</v>
      </c>
      <c r="AF141" s="29">
        <v>1452667</v>
      </c>
      <c r="AG141" s="25">
        <v>7.3830000000000009</v>
      </c>
      <c r="AH141" s="29">
        <v>7530.8486440475808</v>
      </c>
      <c r="AI141" s="27" t="s">
        <v>786</v>
      </c>
      <c r="AJ141" s="27">
        <v>167.01321402814233</v>
      </c>
      <c r="AK141" s="27">
        <v>96.974265500000001</v>
      </c>
      <c r="AL141" s="27">
        <v>263.98</v>
      </c>
      <c r="AM141" s="27">
        <v>204.71</v>
      </c>
      <c r="AN141" s="27">
        <v>82.42</v>
      </c>
      <c r="AO141" s="30">
        <v>3.0539999999999998</v>
      </c>
      <c r="AP141" s="27">
        <v>171.44</v>
      </c>
      <c r="AQ141" s="27">
        <v>184.29</v>
      </c>
      <c r="AR141" s="27">
        <v>180.2</v>
      </c>
      <c r="AS141" s="27">
        <v>11.44</v>
      </c>
      <c r="AT141" s="27">
        <v>22.12</v>
      </c>
      <c r="AU141" s="27">
        <v>6.03</v>
      </c>
      <c r="AV141" s="27">
        <v>14.07</v>
      </c>
      <c r="AW141" s="27">
        <v>5.57</v>
      </c>
      <c r="AX141" s="27">
        <v>31.8</v>
      </c>
      <c r="AY141" s="27">
        <v>81.78</v>
      </c>
      <c r="AZ141" s="27">
        <v>4.05</v>
      </c>
      <c r="BA141" s="27">
        <v>1.79</v>
      </c>
      <c r="BB141" s="27">
        <v>17.73</v>
      </c>
      <c r="BC141" s="27">
        <v>52.7</v>
      </c>
      <c r="BD141" s="27">
        <v>39.75</v>
      </c>
      <c r="BE141" s="27">
        <v>40.31</v>
      </c>
      <c r="BF141" s="27">
        <v>94.9</v>
      </c>
      <c r="BG141" s="27">
        <v>1.0833333333333333</v>
      </c>
      <c r="BH141" s="27">
        <v>17.57</v>
      </c>
      <c r="BI141" s="27">
        <v>27.8</v>
      </c>
      <c r="BJ141" s="27">
        <v>3.74</v>
      </c>
      <c r="BK141" s="27">
        <v>101.28</v>
      </c>
      <c r="BL141" s="27">
        <v>11.12</v>
      </c>
      <c r="BM141" s="27">
        <v>12.72</v>
      </c>
    </row>
    <row r="142" spans="1:65" x14ac:dyDescent="0.25">
      <c r="A142" s="13">
        <v>3635614600</v>
      </c>
      <c r="B142" t="s">
        <v>455</v>
      </c>
      <c r="C142" t="s">
        <v>447</v>
      </c>
      <c r="D142" t="s">
        <v>461</v>
      </c>
      <c r="E142" s="27">
        <v>15.93</v>
      </c>
      <c r="F142" s="27">
        <v>6.55</v>
      </c>
      <c r="G142" s="27">
        <v>5.79</v>
      </c>
      <c r="H142" s="27">
        <v>1.55</v>
      </c>
      <c r="I142" s="27">
        <v>1.59</v>
      </c>
      <c r="J142" s="27">
        <v>5.12</v>
      </c>
      <c r="K142" s="27">
        <v>4.63</v>
      </c>
      <c r="L142" s="27">
        <v>2</v>
      </c>
      <c r="M142" s="27">
        <v>6.25</v>
      </c>
      <c r="N142" s="27">
        <v>4.34</v>
      </c>
      <c r="O142" s="27">
        <v>1</v>
      </c>
      <c r="P142" s="27">
        <v>2.5</v>
      </c>
      <c r="Q142" s="27">
        <v>4.26</v>
      </c>
      <c r="R142" s="27">
        <v>5.09</v>
      </c>
      <c r="S142" s="27">
        <v>7.89</v>
      </c>
      <c r="T142" s="27">
        <v>5.85</v>
      </c>
      <c r="U142" s="27">
        <v>6.99</v>
      </c>
      <c r="V142" s="27">
        <v>2.11</v>
      </c>
      <c r="W142" s="27">
        <v>3.08</v>
      </c>
      <c r="X142" s="27">
        <v>2.71</v>
      </c>
      <c r="Y142" s="27">
        <v>21.28</v>
      </c>
      <c r="Z142" s="27">
        <v>10.85</v>
      </c>
      <c r="AA142" s="27">
        <v>4.5</v>
      </c>
      <c r="AB142" s="27">
        <v>2.5299999999999998</v>
      </c>
      <c r="AC142" s="27">
        <v>3.89</v>
      </c>
      <c r="AD142" s="27">
        <v>3.28</v>
      </c>
      <c r="AE142" s="29">
        <v>5653.6</v>
      </c>
      <c r="AF142" s="29">
        <v>3025267</v>
      </c>
      <c r="AG142" s="25">
        <v>6.54</v>
      </c>
      <c r="AH142" s="29">
        <v>14401.048049500137</v>
      </c>
      <c r="AI142" s="27" t="s">
        <v>786</v>
      </c>
      <c r="AJ142" s="27">
        <v>166.97449488756197</v>
      </c>
      <c r="AK142" s="27">
        <v>96.974265500000001</v>
      </c>
      <c r="AL142" s="27">
        <v>263.94</v>
      </c>
      <c r="AM142" s="27">
        <v>204.71</v>
      </c>
      <c r="AN142" s="27">
        <v>92</v>
      </c>
      <c r="AO142" s="30">
        <v>3.2589999999999999</v>
      </c>
      <c r="AP142" s="27">
        <v>151</v>
      </c>
      <c r="AQ142" s="27">
        <v>206.88</v>
      </c>
      <c r="AR142" s="27">
        <v>206.38</v>
      </c>
      <c r="AS142" s="27">
        <v>11.46</v>
      </c>
      <c r="AT142" s="27">
        <v>24.03</v>
      </c>
      <c r="AU142" s="27">
        <v>6.39</v>
      </c>
      <c r="AV142" s="27">
        <v>16.239999999999998</v>
      </c>
      <c r="AW142" s="27">
        <v>6.09</v>
      </c>
      <c r="AX142" s="27">
        <v>32.4</v>
      </c>
      <c r="AY142" s="27">
        <v>85.8</v>
      </c>
      <c r="AZ142" s="27">
        <v>4.04</v>
      </c>
      <c r="BA142" s="27">
        <v>1.9</v>
      </c>
      <c r="BB142" s="27">
        <v>24.84</v>
      </c>
      <c r="BC142" s="27">
        <v>56.5</v>
      </c>
      <c r="BD142" s="27">
        <v>42</v>
      </c>
      <c r="BE142" s="27">
        <v>40.49</v>
      </c>
      <c r="BF142" s="27">
        <v>121.3</v>
      </c>
      <c r="BG142" s="27">
        <v>1.0833333333333333</v>
      </c>
      <c r="BH142" s="27">
        <v>21.21</v>
      </c>
      <c r="BI142" s="27">
        <v>31.4</v>
      </c>
      <c r="BJ142" s="27">
        <v>3.99</v>
      </c>
      <c r="BK142" s="27">
        <v>136.24</v>
      </c>
      <c r="BL142" s="27">
        <v>11.5</v>
      </c>
      <c r="BM142" s="27">
        <v>12.72</v>
      </c>
    </row>
    <row r="143" spans="1:65" x14ac:dyDescent="0.25">
      <c r="A143" s="13">
        <v>3635614601</v>
      </c>
      <c r="B143" t="s">
        <v>455</v>
      </c>
      <c r="C143" t="s">
        <v>447</v>
      </c>
      <c r="D143" t="s">
        <v>462</v>
      </c>
      <c r="E143" s="27">
        <v>15.93</v>
      </c>
      <c r="F143" s="27">
        <v>6.55</v>
      </c>
      <c r="G143" s="27">
        <v>5.53</v>
      </c>
      <c r="H143" s="27">
        <v>1.55</v>
      </c>
      <c r="I143" s="27">
        <v>1.54</v>
      </c>
      <c r="J143" s="27">
        <v>5.0599999999999996</v>
      </c>
      <c r="K143" s="27">
        <v>4.59</v>
      </c>
      <c r="L143" s="27">
        <v>1.96</v>
      </c>
      <c r="M143" s="27">
        <v>5.96</v>
      </c>
      <c r="N143" s="27">
        <v>4.34</v>
      </c>
      <c r="O143" s="27">
        <v>0.89</v>
      </c>
      <c r="P143" s="27">
        <v>2.34</v>
      </c>
      <c r="Q143" s="27">
        <v>4.05</v>
      </c>
      <c r="R143" s="27">
        <v>5.1100000000000003</v>
      </c>
      <c r="S143" s="27">
        <v>6.03</v>
      </c>
      <c r="T143" s="27">
        <v>5.66</v>
      </c>
      <c r="U143" s="27">
        <v>6.39</v>
      </c>
      <c r="V143" s="27">
        <v>2.14</v>
      </c>
      <c r="W143" s="27">
        <v>3.11</v>
      </c>
      <c r="X143" s="27">
        <v>2.4700000000000002</v>
      </c>
      <c r="Y143" s="27">
        <v>20.97</v>
      </c>
      <c r="Z143" s="27">
        <v>10.75</v>
      </c>
      <c r="AA143" s="27">
        <v>4.4400000000000004</v>
      </c>
      <c r="AB143" s="27">
        <v>2.42</v>
      </c>
      <c r="AC143" s="27">
        <v>3.78</v>
      </c>
      <c r="AD143" s="27">
        <v>2.96</v>
      </c>
      <c r="AE143" s="29">
        <v>3746.9</v>
      </c>
      <c r="AF143" s="29">
        <v>1427978</v>
      </c>
      <c r="AG143" s="25">
        <v>6.54</v>
      </c>
      <c r="AH143" s="29">
        <v>6797.5420984756411</v>
      </c>
      <c r="AI143" s="27" t="s">
        <v>786</v>
      </c>
      <c r="AJ143" s="27">
        <v>167.01321402814233</v>
      </c>
      <c r="AK143" s="27">
        <v>96.974265500000001</v>
      </c>
      <c r="AL143" s="27">
        <v>263.98</v>
      </c>
      <c r="AM143" s="27">
        <v>204.71</v>
      </c>
      <c r="AN143" s="27">
        <v>80.44</v>
      </c>
      <c r="AO143" s="30">
        <v>3.0830000000000002</v>
      </c>
      <c r="AP143" s="27">
        <v>147.4</v>
      </c>
      <c r="AQ143" s="27">
        <v>190</v>
      </c>
      <c r="AR143" s="27">
        <v>154.44</v>
      </c>
      <c r="AS143" s="27">
        <v>11.49</v>
      </c>
      <c r="AT143" s="27">
        <v>21.17</v>
      </c>
      <c r="AU143" s="27">
        <v>6.42</v>
      </c>
      <c r="AV143" s="27">
        <v>13.51</v>
      </c>
      <c r="AW143" s="27">
        <v>5.6</v>
      </c>
      <c r="AX143" s="27">
        <v>23.25</v>
      </c>
      <c r="AY143" s="27">
        <v>58.3</v>
      </c>
      <c r="AZ143" s="27">
        <v>4.0199999999999996</v>
      </c>
      <c r="BA143" s="27">
        <v>1.75</v>
      </c>
      <c r="BB143" s="27">
        <v>17.559999999999999</v>
      </c>
      <c r="BC143" s="27">
        <v>44.12</v>
      </c>
      <c r="BD143" s="27">
        <v>30</v>
      </c>
      <c r="BE143" s="27">
        <v>41.83</v>
      </c>
      <c r="BF143" s="27">
        <v>77.8</v>
      </c>
      <c r="BG143" s="27">
        <v>1.0833333333333333</v>
      </c>
      <c r="BH143" s="27">
        <v>18.350000000000001</v>
      </c>
      <c r="BI143" s="27">
        <v>22.35</v>
      </c>
      <c r="BJ143" s="27">
        <v>3.84</v>
      </c>
      <c r="BK143" s="27">
        <v>91.33</v>
      </c>
      <c r="BL143" s="27">
        <v>10.98</v>
      </c>
      <c r="BM143" s="27">
        <v>12.72</v>
      </c>
    </row>
    <row r="144" spans="1:65" x14ac:dyDescent="0.25">
      <c r="A144" s="13">
        <v>3688888500</v>
      </c>
      <c r="B144" t="s">
        <v>455</v>
      </c>
      <c r="C144" t="s">
        <v>869</v>
      </c>
      <c r="D144" t="s">
        <v>856</v>
      </c>
      <c r="E144" s="27">
        <v>15.78</v>
      </c>
      <c r="F144" s="27">
        <v>6.52</v>
      </c>
      <c r="G144" s="27">
        <v>5.52</v>
      </c>
      <c r="H144" s="27">
        <v>1.59</v>
      </c>
      <c r="I144" s="27">
        <v>1.3</v>
      </c>
      <c r="J144" s="27">
        <v>5.15</v>
      </c>
      <c r="K144" s="27">
        <v>4.9000000000000004</v>
      </c>
      <c r="L144" s="27">
        <v>1.48</v>
      </c>
      <c r="M144" s="27">
        <v>4.96</v>
      </c>
      <c r="N144" s="27">
        <v>4.3899999999999997</v>
      </c>
      <c r="O144" s="27">
        <v>0.92</v>
      </c>
      <c r="P144" s="27">
        <v>1.91</v>
      </c>
      <c r="Q144" s="27">
        <v>3.69</v>
      </c>
      <c r="R144" s="27">
        <v>4.79</v>
      </c>
      <c r="S144" s="27">
        <v>5.76</v>
      </c>
      <c r="T144" s="27">
        <v>6.06</v>
      </c>
      <c r="U144" s="27">
        <v>4.16</v>
      </c>
      <c r="V144" s="27">
        <v>1.79</v>
      </c>
      <c r="W144" s="27">
        <v>2.71</v>
      </c>
      <c r="X144" s="27">
        <v>2.23</v>
      </c>
      <c r="Y144" s="27">
        <v>20.11</v>
      </c>
      <c r="Z144" s="27">
        <v>9.76</v>
      </c>
      <c r="AA144" s="27">
        <v>3.58</v>
      </c>
      <c r="AB144" s="27">
        <v>2.2599999999999998</v>
      </c>
      <c r="AC144" s="27">
        <v>4.5999999999999996</v>
      </c>
      <c r="AD144" s="27">
        <v>2.73</v>
      </c>
      <c r="AE144" s="29">
        <v>1487.33</v>
      </c>
      <c r="AF144" s="29">
        <v>510750</v>
      </c>
      <c r="AG144" s="25">
        <v>6.54</v>
      </c>
      <c r="AH144" s="29">
        <v>2431.3012012765139</v>
      </c>
      <c r="AI144" s="27" t="s">
        <v>786</v>
      </c>
      <c r="AJ144" s="27">
        <v>82.351465879166568</v>
      </c>
      <c r="AK144" s="27">
        <v>65.574346124999991</v>
      </c>
      <c r="AL144" s="27">
        <v>147.91999999999999</v>
      </c>
      <c r="AM144" s="27">
        <v>198.83834999999999</v>
      </c>
      <c r="AN144" s="27">
        <v>58.5</v>
      </c>
      <c r="AO144" s="30">
        <v>3.27</v>
      </c>
      <c r="AP144" s="27">
        <v>171</v>
      </c>
      <c r="AQ144" s="27">
        <v>181</v>
      </c>
      <c r="AR144" s="27">
        <v>121</v>
      </c>
      <c r="AS144" s="27">
        <v>11.1</v>
      </c>
      <c r="AT144" s="27">
        <v>29.93</v>
      </c>
      <c r="AU144" s="27">
        <v>5.94</v>
      </c>
      <c r="AV144" s="27">
        <v>14.79</v>
      </c>
      <c r="AW144" s="27">
        <v>7.69</v>
      </c>
      <c r="AX144" s="27">
        <v>23.75</v>
      </c>
      <c r="AY144" s="27">
        <v>39.17</v>
      </c>
      <c r="AZ144" s="27">
        <v>4.1900000000000004</v>
      </c>
      <c r="BA144" s="27">
        <v>1.5</v>
      </c>
      <c r="BB144" s="27">
        <v>30</v>
      </c>
      <c r="BC144" s="27">
        <v>27.49</v>
      </c>
      <c r="BD144" s="27">
        <v>21.74</v>
      </c>
      <c r="BE144" s="27">
        <v>36</v>
      </c>
      <c r="BF144" s="27">
        <v>119</v>
      </c>
      <c r="BG144" s="27">
        <v>26</v>
      </c>
      <c r="BH144" s="27">
        <v>7</v>
      </c>
      <c r="BI144" s="27">
        <v>22.5</v>
      </c>
      <c r="BJ144" s="27">
        <v>3.34</v>
      </c>
      <c r="BK144" s="27">
        <v>54.8</v>
      </c>
      <c r="BL144" s="27">
        <v>10.130000000000001</v>
      </c>
      <c r="BM144" s="27">
        <v>12.85</v>
      </c>
    </row>
    <row r="145" spans="1:65" x14ac:dyDescent="0.25">
      <c r="A145" s="13">
        <v>3640380750</v>
      </c>
      <c r="B145" t="s">
        <v>455</v>
      </c>
      <c r="C145" t="s">
        <v>463</v>
      </c>
      <c r="D145" t="s">
        <v>464</v>
      </c>
      <c r="E145" s="27">
        <v>15.89</v>
      </c>
      <c r="F145" s="27">
        <v>6.58</v>
      </c>
      <c r="G145" s="27">
        <v>4.05</v>
      </c>
      <c r="H145" s="27">
        <v>1.47</v>
      </c>
      <c r="I145" s="27">
        <v>1.22</v>
      </c>
      <c r="J145" s="27">
        <v>4.8</v>
      </c>
      <c r="K145" s="27">
        <v>4.7300000000000004</v>
      </c>
      <c r="L145" s="27">
        <v>1.34</v>
      </c>
      <c r="M145" s="27">
        <v>4.55</v>
      </c>
      <c r="N145" s="27">
        <v>4.3899999999999997</v>
      </c>
      <c r="O145" s="27">
        <v>0.74</v>
      </c>
      <c r="P145" s="27">
        <v>1.96</v>
      </c>
      <c r="Q145" s="27">
        <v>3.72</v>
      </c>
      <c r="R145" s="27">
        <v>4.7300000000000004</v>
      </c>
      <c r="S145" s="27">
        <v>5.72</v>
      </c>
      <c r="T145" s="27">
        <v>5.43</v>
      </c>
      <c r="U145" s="27">
        <v>4.24</v>
      </c>
      <c r="V145" s="27">
        <v>1.49</v>
      </c>
      <c r="W145" s="27">
        <v>2.85</v>
      </c>
      <c r="X145" s="27">
        <v>1.94</v>
      </c>
      <c r="Y145" s="27">
        <v>20.21</v>
      </c>
      <c r="Z145" s="27">
        <v>8.64</v>
      </c>
      <c r="AA145" s="27">
        <v>4.12</v>
      </c>
      <c r="AB145" s="27">
        <v>2.2599999999999998</v>
      </c>
      <c r="AC145" s="27">
        <v>3.58</v>
      </c>
      <c r="AD145" s="27">
        <v>2.75</v>
      </c>
      <c r="AE145" s="29">
        <v>1417.8</v>
      </c>
      <c r="AF145" s="29">
        <v>573161</v>
      </c>
      <c r="AG145" s="25">
        <v>6.5049999999999999</v>
      </c>
      <c r="AH145" s="29">
        <v>2718.489231136718</v>
      </c>
      <c r="AI145" s="27" t="s">
        <v>786</v>
      </c>
      <c r="AJ145" s="27">
        <v>83.648009859374895</v>
      </c>
      <c r="AK145" s="27">
        <v>86.451362499999831</v>
      </c>
      <c r="AL145" s="27">
        <v>170.10000000000002</v>
      </c>
      <c r="AM145" s="27">
        <v>198.99</v>
      </c>
      <c r="AN145" s="27">
        <v>75.42</v>
      </c>
      <c r="AO145" s="30">
        <v>3.2635000000000005</v>
      </c>
      <c r="AP145" s="27">
        <v>138.75</v>
      </c>
      <c r="AQ145" s="27">
        <v>160.38</v>
      </c>
      <c r="AR145" s="27">
        <v>120.35</v>
      </c>
      <c r="AS145" s="27">
        <v>11</v>
      </c>
      <c r="AT145" s="27">
        <v>33.840000000000003</v>
      </c>
      <c r="AU145" s="27">
        <v>5.8</v>
      </c>
      <c r="AV145" s="27">
        <v>15.66</v>
      </c>
      <c r="AW145" s="27">
        <v>5.44</v>
      </c>
      <c r="AX145" s="27">
        <v>23.67</v>
      </c>
      <c r="AY145" s="27">
        <v>45.7</v>
      </c>
      <c r="AZ145" s="27">
        <v>4.07</v>
      </c>
      <c r="BA145" s="27">
        <v>1.64</v>
      </c>
      <c r="BB145" s="27">
        <v>18.78</v>
      </c>
      <c r="BC145" s="27">
        <v>50.79</v>
      </c>
      <c r="BD145" s="27">
        <v>30</v>
      </c>
      <c r="BE145" s="27">
        <v>40.19</v>
      </c>
      <c r="BF145" s="27">
        <v>97.43</v>
      </c>
      <c r="BG145" s="27">
        <v>3.75</v>
      </c>
      <c r="BH145" s="27">
        <v>13</v>
      </c>
      <c r="BI145" s="27">
        <v>20.38</v>
      </c>
      <c r="BJ145" s="27">
        <v>3.84</v>
      </c>
      <c r="BK145" s="27">
        <v>75.64</v>
      </c>
      <c r="BL145" s="27">
        <v>10.029999999999999</v>
      </c>
      <c r="BM145" s="27">
        <v>12.85</v>
      </c>
    </row>
    <row r="146" spans="1:65" x14ac:dyDescent="0.25">
      <c r="A146" s="13">
        <v>3645060850</v>
      </c>
      <c r="B146" t="s">
        <v>455</v>
      </c>
      <c r="C146" t="s">
        <v>829</v>
      </c>
      <c r="D146" t="s">
        <v>830</v>
      </c>
      <c r="E146" s="27">
        <v>15.92</v>
      </c>
      <c r="F146" s="27">
        <v>6.6</v>
      </c>
      <c r="G146" s="27">
        <v>4.62</v>
      </c>
      <c r="H146" s="27">
        <v>1.49</v>
      </c>
      <c r="I146" s="27">
        <v>1.24</v>
      </c>
      <c r="J146" s="27">
        <v>4.82</v>
      </c>
      <c r="K146" s="27">
        <v>4.66</v>
      </c>
      <c r="L146" s="27">
        <v>1.39</v>
      </c>
      <c r="M146" s="27">
        <v>4.67</v>
      </c>
      <c r="N146" s="27">
        <v>4.38</v>
      </c>
      <c r="O146" s="27">
        <v>0.82</v>
      </c>
      <c r="P146" s="27">
        <v>1.96</v>
      </c>
      <c r="Q146" s="27">
        <v>3.83</v>
      </c>
      <c r="R146" s="27">
        <v>4.75</v>
      </c>
      <c r="S146" s="27">
        <v>5.71</v>
      </c>
      <c r="T146" s="27">
        <v>5.46</v>
      </c>
      <c r="U146" s="27">
        <v>4.2</v>
      </c>
      <c r="V146" s="27">
        <v>1.59</v>
      </c>
      <c r="W146" s="27">
        <v>2.85</v>
      </c>
      <c r="X146" s="27">
        <v>2</v>
      </c>
      <c r="Y146" s="27">
        <v>20.14</v>
      </c>
      <c r="Z146" s="27">
        <v>9.14</v>
      </c>
      <c r="AA146" s="27">
        <v>3.95</v>
      </c>
      <c r="AB146" s="27">
        <v>2.2400000000000002</v>
      </c>
      <c r="AC146" s="27">
        <v>3.86</v>
      </c>
      <c r="AD146" s="27">
        <v>2.73</v>
      </c>
      <c r="AE146" s="29">
        <v>1563</v>
      </c>
      <c r="AF146" s="29">
        <v>657930</v>
      </c>
      <c r="AG146" s="25">
        <v>6.54</v>
      </c>
      <c r="AH146" s="29">
        <v>3131.9158088220397</v>
      </c>
      <c r="AI146" s="27" t="s">
        <v>786</v>
      </c>
      <c r="AJ146" s="27">
        <v>118.45347366666617</v>
      </c>
      <c r="AK146" s="27">
        <v>69.995641157184139</v>
      </c>
      <c r="AL146" s="27">
        <v>188.45</v>
      </c>
      <c r="AM146" s="27">
        <v>198.99</v>
      </c>
      <c r="AN146" s="27">
        <v>77.36</v>
      </c>
      <c r="AO146" s="30">
        <v>3.1560000000000001</v>
      </c>
      <c r="AP146" s="27">
        <v>206</v>
      </c>
      <c r="AQ146" s="27">
        <v>130.66999999999999</v>
      </c>
      <c r="AR146" s="27">
        <v>123.13</v>
      </c>
      <c r="AS146" s="27">
        <v>10.98</v>
      </c>
      <c r="AT146" s="27">
        <v>23.84</v>
      </c>
      <c r="AU146" s="27">
        <v>6.04</v>
      </c>
      <c r="AV146" s="27">
        <v>14.33</v>
      </c>
      <c r="AW146" s="27">
        <v>5.25</v>
      </c>
      <c r="AX146" s="27">
        <v>24.8</v>
      </c>
      <c r="AY146" s="27">
        <v>44</v>
      </c>
      <c r="AZ146" s="27">
        <v>4.09</v>
      </c>
      <c r="BA146" s="27">
        <v>1.37</v>
      </c>
      <c r="BB146" s="27">
        <v>22.16</v>
      </c>
      <c r="BC146" s="27">
        <v>47.79</v>
      </c>
      <c r="BD146" s="27">
        <v>30</v>
      </c>
      <c r="BE146" s="27">
        <v>39.369999999999997</v>
      </c>
      <c r="BF146" s="27">
        <v>83.33</v>
      </c>
      <c r="BG146" s="27">
        <v>8.3333333333333339</v>
      </c>
      <c r="BH146" s="27">
        <v>15.37</v>
      </c>
      <c r="BI146" s="27">
        <v>19.88</v>
      </c>
      <c r="BJ146" s="27">
        <v>3.84</v>
      </c>
      <c r="BK146" s="27">
        <v>83.55</v>
      </c>
      <c r="BL146" s="27">
        <v>10.14</v>
      </c>
      <c r="BM146" s="27">
        <v>12.85</v>
      </c>
    </row>
    <row r="147" spans="1:65" x14ac:dyDescent="0.25">
      <c r="A147" s="13">
        <v>3646540900</v>
      </c>
      <c r="B147" t="s">
        <v>455</v>
      </c>
      <c r="C147" t="s">
        <v>817</v>
      </c>
      <c r="D147" t="s">
        <v>818</v>
      </c>
      <c r="E147" s="27">
        <v>15.91</v>
      </c>
      <c r="F147" s="27">
        <v>6.77</v>
      </c>
      <c r="G147" s="27">
        <v>4.99</v>
      </c>
      <c r="H147" s="27">
        <v>1.52</v>
      </c>
      <c r="I147" s="27">
        <v>1.27</v>
      </c>
      <c r="J147" s="27">
        <v>4.8600000000000003</v>
      </c>
      <c r="K147" s="27">
        <v>4.93</v>
      </c>
      <c r="L147" s="27">
        <v>1.4</v>
      </c>
      <c r="M147" s="27">
        <v>4.7699999999999996</v>
      </c>
      <c r="N147" s="27">
        <v>4.38</v>
      </c>
      <c r="O147" s="27">
        <v>0.82</v>
      </c>
      <c r="P147" s="27">
        <v>1.9</v>
      </c>
      <c r="Q147" s="27">
        <v>3.59</v>
      </c>
      <c r="R147" s="27">
        <v>4.72</v>
      </c>
      <c r="S147" s="27">
        <v>5.65</v>
      </c>
      <c r="T147" s="27">
        <v>5.74</v>
      </c>
      <c r="U147" s="27">
        <v>4.34</v>
      </c>
      <c r="V147" s="27">
        <v>1.68</v>
      </c>
      <c r="W147" s="27">
        <v>2.65</v>
      </c>
      <c r="X147" s="27">
        <v>2.06</v>
      </c>
      <c r="Y147" s="27">
        <v>20.170000000000002</v>
      </c>
      <c r="Z147" s="27">
        <v>9.84</v>
      </c>
      <c r="AA147" s="27">
        <v>3.45</v>
      </c>
      <c r="AB147" s="27">
        <v>2.27</v>
      </c>
      <c r="AC147" s="27">
        <v>3.93</v>
      </c>
      <c r="AD147" s="27">
        <v>2.75</v>
      </c>
      <c r="AE147" s="29">
        <v>1767</v>
      </c>
      <c r="AF147" s="29">
        <v>399900</v>
      </c>
      <c r="AG147" s="25">
        <v>6.54</v>
      </c>
      <c r="AH147" s="29">
        <v>1903.6267261683365</v>
      </c>
      <c r="AI147" s="27" t="s">
        <v>786</v>
      </c>
      <c r="AJ147" s="27">
        <v>127.72737274999969</v>
      </c>
      <c r="AK147" s="27">
        <v>84.77134749999999</v>
      </c>
      <c r="AL147" s="27">
        <v>212.5</v>
      </c>
      <c r="AM147" s="27">
        <v>199.36</v>
      </c>
      <c r="AN147" s="27">
        <v>72.67</v>
      </c>
      <c r="AO147" s="30">
        <v>3.2889999999999997</v>
      </c>
      <c r="AP147" s="27">
        <v>114</v>
      </c>
      <c r="AQ147" s="27">
        <v>175</v>
      </c>
      <c r="AR147" s="27">
        <v>117</v>
      </c>
      <c r="AS147" s="27">
        <v>11.07</v>
      </c>
      <c r="AT147" s="27">
        <v>21.25</v>
      </c>
      <c r="AU147" s="27">
        <v>5.89</v>
      </c>
      <c r="AV147" s="27">
        <v>14.29</v>
      </c>
      <c r="AW147" s="27">
        <v>6.02</v>
      </c>
      <c r="AX147" s="27">
        <v>23.86</v>
      </c>
      <c r="AY147" s="27">
        <v>36.630000000000003</v>
      </c>
      <c r="AZ147" s="27">
        <v>4.08</v>
      </c>
      <c r="BA147" s="27">
        <v>1.46</v>
      </c>
      <c r="BB147" s="27">
        <v>16.920000000000002</v>
      </c>
      <c r="BC147" s="27">
        <v>37.49</v>
      </c>
      <c r="BD147" s="27">
        <v>25.49</v>
      </c>
      <c r="BE147" s="27">
        <v>26.98</v>
      </c>
      <c r="BF147" s="27">
        <v>87.5</v>
      </c>
      <c r="BG147" s="27">
        <v>4.333333333333333</v>
      </c>
      <c r="BH147" s="27">
        <v>12.88</v>
      </c>
      <c r="BI147" s="27">
        <v>15.67</v>
      </c>
      <c r="BJ147" s="27">
        <v>3.56</v>
      </c>
      <c r="BK147" s="27">
        <v>74.67</v>
      </c>
      <c r="BL147" s="27">
        <v>10.16</v>
      </c>
      <c r="BM147" s="27">
        <v>12.85</v>
      </c>
    </row>
    <row r="148" spans="1:65" x14ac:dyDescent="0.25">
      <c r="A148" s="13">
        <v>3711700100</v>
      </c>
      <c r="B148" t="s">
        <v>465</v>
      </c>
      <c r="C148" t="s">
        <v>466</v>
      </c>
      <c r="D148" t="s">
        <v>467</v>
      </c>
      <c r="E148" s="27">
        <v>15.91</v>
      </c>
      <c r="F148" s="27">
        <v>6.75</v>
      </c>
      <c r="G148" s="27">
        <v>4.47</v>
      </c>
      <c r="H148" s="27">
        <v>1.5</v>
      </c>
      <c r="I148" s="27">
        <v>1.19</v>
      </c>
      <c r="J148" s="27">
        <v>4.67</v>
      </c>
      <c r="K148" s="27">
        <v>4.3</v>
      </c>
      <c r="L148" s="27">
        <v>1.35</v>
      </c>
      <c r="M148" s="27">
        <v>4.63</v>
      </c>
      <c r="N148" s="27">
        <v>4.4000000000000004</v>
      </c>
      <c r="O148" s="27">
        <v>0.75</v>
      </c>
      <c r="P148" s="27">
        <v>1.89</v>
      </c>
      <c r="Q148" s="27">
        <v>3.91</v>
      </c>
      <c r="R148" s="27">
        <v>4.74</v>
      </c>
      <c r="S148" s="27">
        <v>5.71</v>
      </c>
      <c r="T148" s="27">
        <v>5.22</v>
      </c>
      <c r="U148" s="27">
        <v>4.43</v>
      </c>
      <c r="V148" s="27">
        <v>1.68</v>
      </c>
      <c r="W148" s="27">
        <v>2.89</v>
      </c>
      <c r="X148" s="27">
        <v>2.0099999999999998</v>
      </c>
      <c r="Y148" s="27">
        <v>20.05</v>
      </c>
      <c r="Z148" s="27">
        <v>8.6</v>
      </c>
      <c r="AA148" s="27">
        <v>3.65</v>
      </c>
      <c r="AB148" s="27">
        <v>2.17</v>
      </c>
      <c r="AC148" s="27">
        <v>3.76</v>
      </c>
      <c r="AD148" s="27">
        <v>2.72</v>
      </c>
      <c r="AE148" s="29">
        <v>1606</v>
      </c>
      <c r="AF148" s="29">
        <v>659500</v>
      </c>
      <c r="AG148" s="25">
        <v>6.5949999999999998</v>
      </c>
      <c r="AH148" s="29">
        <v>3157.3328476348647</v>
      </c>
      <c r="AI148" s="27" t="s">
        <v>786</v>
      </c>
      <c r="AJ148" s="27">
        <v>128.30231916666665</v>
      </c>
      <c r="AK148" s="27">
        <v>73.087554999999824</v>
      </c>
      <c r="AL148" s="27">
        <v>201.39000000000001</v>
      </c>
      <c r="AM148" s="27">
        <v>190.94</v>
      </c>
      <c r="AN148" s="27">
        <v>56.87</v>
      </c>
      <c r="AO148" s="30">
        <v>2.88625</v>
      </c>
      <c r="AP148" s="27">
        <v>143.66999999999999</v>
      </c>
      <c r="AQ148" s="27">
        <v>135</v>
      </c>
      <c r="AR148" s="27">
        <v>128.5</v>
      </c>
      <c r="AS148" s="27">
        <v>11.03</v>
      </c>
      <c r="AT148" s="27">
        <v>40.47</v>
      </c>
      <c r="AU148" s="27">
        <v>6.46</v>
      </c>
      <c r="AV148" s="27">
        <v>12.69</v>
      </c>
      <c r="AW148" s="27">
        <v>5.07</v>
      </c>
      <c r="AX148" s="27">
        <v>29.33</v>
      </c>
      <c r="AY148" s="27">
        <v>75</v>
      </c>
      <c r="AZ148" s="27">
        <v>4.09</v>
      </c>
      <c r="BA148" s="27">
        <v>1.74</v>
      </c>
      <c r="BB148" s="27">
        <v>17.850000000000001</v>
      </c>
      <c r="BC148" s="27">
        <v>44.75</v>
      </c>
      <c r="BD148" s="27">
        <v>39.99</v>
      </c>
      <c r="BE148" s="27">
        <v>44</v>
      </c>
      <c r="BF148" s="27">
        <v>116.32</v>
      </c>
      <c r="BG148" s="27">
        <v>24.99</v>
      </c>
      <c r="BH148" s="27">
        <v>13.74</v>
      </c>
      <c r="BI148" s="27">
        <v>23</v>
      </c>
      <c r="BJ148" s="27">
        <v>3.49</v>
      </c>
      <c r="BK148" s="27">
        <v>75.5</v>
      </c>
      <c r="BL148" s="27">
        <v>10.48</v>
      </c>
      <c r="BM148" s="27">
        <v>11.66</v>
      </c>
    </row>
    <row r="149" spans="1:65" x14ac:dyDescent="0.25">
      <c r="A149" s="13">
        <v>3720500300</v>
      </c>
      <c r="B149" t="s">
        <v>465</v>
      </c>
      <c r="C149" t="s">
        <v>471</v>
      </c>
      <c r="D149" t="s">
        <v>472</v>
      </c>
      <c r="E149" s="27">
        <v>15.9</v>
      </c>
      <c r="F149" s="27">
        <v>6.78</v>
      </c>
      <c r="G149" s="27">
        <v>4.91</v>
      </c>
      <c r="H149" s="27">
        <v>1.53</v>
      </c>
      <c r="I149" s="27">
        <v>1.24</v>
      </c>
      <c r="J149" s="27">
        <v>4.59</v>
      </c>
      <c r="K149" s="27">
        <v>4.13</v>
      </c>
      <c r="L149" s="27">
        <v>1.4</v>
      </c>
      <c r="M149" s="27">
        <v>4.7300000000000004</v>
      </c>
      <c r="N149" s="27">
        <v>5.58</v>
      </c>
      <c r="O149" s="27">
        <v>0.77</v>
      </c>
      <c r="P149" s="27">
        <v>2</v>
      </c>
      <c r="Q149" s="27">
        <v>3.97</v>
      </c>
      <c r="R149" s="27">
        <v>4.75</v>
      </c>
      <c r="S149" s="27">
        <v>5.82</v>
      </c>
      <c r="T149" s="27">
        <v>5.14</v>
      </c>
      <c r="U149" s="27">
        <v>5.08</v>
      </c>
      <c r="V149" s="27">
        <v>1.71</v>
      </c>
      <c r="W149" s="27">
        <v>2.73</v>
      </c>
      <c r="X149" s="27">
        <v>2.14</v>
      </c>
      <c r="Y149" s="27">
        <v>20.239999999999998</v>
      </c>
      <c r="Z149" s="27">
        <v>8.67</v>
      </c>
      <c r="AA149" s="27">
        <v>3.54</v>
      </c>
      <c r="AB149" s="27">
        <v>2.08</v>
      </c>
      <c r="AC149" s="27">
        <v>3.75</v>
      </c>
      <c r="AD149" s="27">
        <v>2.74</v>
      </c>
      <c r="AE149" s="29">
        <v>1856.1</v>
      </c>
      <c r="AF149" s="29">
        <v>654838</v>
      </c>
      <c r="AG149" s="25">
        <v>6.6290000000000004</v>
      </c>
      <c r="AH149" s="29">
        <v>3146.0486881138058</v>
      </c>
      <c r="AI149" s="27" t="s">
        <v>786</v>
      </c>
      <c r="AJ149" s="27">
        <v>105.52645138439202</v>
      </c>
      <c r="AK149" s="27">
        <v>73.087554999999824</v>
      </c>
      <c r="AL149" s="27">
        <v>178.62</v>
      </c>
      <c r="AM149" s="27">
        <v>190.94</v>
      </c>
      <c r="AN149" s="27">
        <v>51.92</v>
      </c>
      <c r="AO149" s="30">
        <v>2.9485000000000001</v>
      </c>
      <c r="AP149" s="27">
        <v>169.33</v>
      </c>
      <c r="AQ149" s="27">
        <v>150</v>
      </c>
      <c r="AR149" s="27">
        <v>171.33</v>
      </c>
      <c r="AS149" s="27">
        <v>11.24</v>
      </c>
      <c r="AT149" s="27">
        <v>39.99</v>
      </c>
      <c r="AU149" s="27">
        <v>5.79</v>
      </c>
      <c r="AV149" s="27">
        <v>11.47</v>
      </c>
      <c r="AW149" s="27">
        <v>5.0599999999999996</v>
      </c>
      <c r="AX149" s="27">
        <v>26</v>
      </c>
      <c r="AY149" s="27">
        <v>68.33</v>
      </c>
      <c r="AZ149" s="27">
        <v>4.0599999999999996</v>
      </c>
      <c r="BA149" s="27">
        <v>1.7</v>
      </c>
      <c r="BB149" s="27">
        <v>21.87</v>
      </c>
      <c r="BC149" s="27">
        <v>35.19</v>
      </c>
      <c r="BD149" s="27">
        <v>28.67</v>
      </c>
      <c r="BE149" s="27">
        <v>41.83</v>
      </c>
      <c r="BF149" s="27">
        <v>129</v>
      </c>
      <c r="BG149" s="27">
        <v>13.332500000000001</v>
      </c>
      <c r="BH149" s="27">
        <v>12.8</v>
      </c>
      <c r="BI149" s="27">
        <v>25</v>
      </c>
      <c r="BJ149" s="27">
        <v>3.97</v>
      </c>
      <c r="BK149" s="27">
        <v>78.72</v>
      </c>
      <c r="BL149" s="27">
        <v>10.42</v>
      </c>
      <c r="BM149" s="27">
        <v>11.95</v>
      </c>
    </row>
    <row r="150" spans="1:65" x14ac:dyDescent="0.25">
      <c r="A150" s="13">
        <v>3739580740</v>
      </c>
      <c r="B150" t="s">
        <v>465</v>
      </c>
      <c r="C150" t="s">
        <v>473</v>
      </c>
      <c r="D150" t="s">
        <v>474</v>
      </c>
      <c r="E150" s="27">
        <v>15.93</v>
      </c>
      <c r="F150" s="27">
        <v>6.72</v>
      </c>
      <c r="G150" s="27">
        <v>4.8899999999999997</v>
      </c>
      <c r="H150" s="27">
        <v>1.51</v>
      </c>
      <c r="I150" s="27">
        <v>1.21</v>
      </c>
      <c r="J150" s="27">
        <v>4.5599999999999996</v>
      </c>
      <c r="K150" s="27">
        <v>4.1500000000000004</v>
      </c>
      <c r="L150" s="27">
        <v>1.42</v>
      </c>
      <c r="M150" s="27">
        <v>4.72</v>
      </c>
      <c r="N150" s="27">
        <v>5.1100000000000003</v>
      </c>
      <c r="O150" s="27">
        <v>0.77</v>
      </c>
      <c r="P150" s="27">
        <v>1.96</v>
      </c>
      <c r="Q150" s="27">
        <v>4.03</v>
      </c>
      <c r="R150" s="27">
        <v>4.72</v>
      </c>
      <c r="S150" s="27">
        <v>5.84</v>
      </c>
      <c r="T150" s="27">
        <v>5.03</v>
      </c>
      <c r="U150" s="27">
        <v>5.47</v>
      </c>
      <c r="V150" s="27">
        <v>1.69</v>
      </c>
      <c r="W150" s="27">
        <v>2.7</v>
      </c>
      <c r="X150" s="27">
        <v>2.17</v>
      </c>
      <c r="Y150" s="27">
        <v>20.45</v>
      </c>
      <c r="Z150" s="27">
        <v>8.66</v>
      </c>
      <c r="AA150" s="27">
        <v>3.41</v>
      </c>
      <c r="AB150" s="27">
        <v>2.06</v>
      </c>
      <c r="AC150" s="27">
        <v>3.78</v>
      </c>
      <c r="AD150" s="27">
        <v>2.75</v>
      </c>
      <c r="AE150" s="29">
        <v>1588.56</v>
      </c>
      <c r="AF150" s="29">
        <v>443817</v>
      </c>
      <c r="AG150" s="25">
        <v>6.5140000000000002</v>
      </c>
      <c r="AH150" s="29">
        <v>2106.9846437531864</v>
      </c>
      <c r="AI150" s="27" t="s">
        <v>786</v>
      </c>
      <c r="AJ150" s="27">
        <v>108.28376389635031</v>
      </c>
      <c r="AK150" s="27">
        <v>73.087554999999824</v>
      </c>
      <c r="AL150" s="27">
        <v>181.37</v>
      </c>
      <c r="AM150" s="27">
        <v>190.94</v>
      </c>
      <c r="AN150" s="27">
        <v>48.2</v>
      </c>
      <c r="AO150" s="30">
        <v>2.8733333333333335</v>
      </c>
      <c r="AP150" s="27">
        <v>112.25</v>
      </c>
      <c r="AQ150" s="27">
        <v>146.66999999999999</v>
      </c>
      <c r="AR150" s="27">
        <v>158.66999999999999</v>
      </c>
      <c r="AS150" s="27">
        <v>11.32</v>
      </c>
      <c r="AT150" s="27">
        <v>30.56</v>
      </c>
      <c r="AU150" s="27">
        <v>5.03</v>
      </c>
      <c r="AV150" s="27">
        <v>11.27</v>
      </c>
      <c r="AW150" s="27">
        <v>4.97</v>
      </c>
      <c r="AX150" s="27">
        <v>29.14</v>
      </c>
      <c r="AY150" s="27">
        <v>54.86</v>
      </c>
      <c r="AZ150" s="27">
        <v>4.03</v>
      </c>
      <c r="BA150" s="27">
        <v>1.7</v>
      </c>
      <c r="BB150" s="27">
        <v>19.75</v>
      </c>
      <c r="BC150" s="27">
        <v>30.5</v>
      </c>
      <c r="BD150" s="27">
        <v>24.5</v>
      </c>
      <c r="BE150" s="27">
        <v>32</v>
      </c>
      <c r="BF150" s="27">
        <v>115</v>
      </c>
      <c r="BG150" s="27">
        <v>13.332500000000001</v>
      </c>
      <c r="BH150" s="27">
        <v>14.39</v>
      </c>
      <c r="BI150" s="27">
        <v>22.4</v>
      </c>
      <c r="BJ150" s="27">
        <v>3.97</v>
      </c>
      <c r="BK150" s="27">
        <v>66.33</v>
      </c>
      <c r="BL150" s="27">
        <v>10.4</v>
      </c>
      <c r="BM150" s="27">
        <v>11.83</v>
      </c>
    </row>
    <row r="151" spans="1:65" x14ac:dyDescent="0.25">
      <c r="A151" s="13">
        <v>3716740755</v>
      </c>
      <c r="B151" t="s">
        <v>465</v>
      </c>
      <c r="C151" t="s">
        <v>468</v>
      </c>
      <c r="D151" t="s">
        <v>470</v>
      </c>
      <c r="E151" s="27">
        <v>15.94</v>
      </c>
      <c r="F151" s="27">
        <v>6.62</v>
      </c>
      <c r="G151" s="27">
        <v>4.45</v>
      </c>
      <c r="H151" s="27">
        <v>1.67</v>
      </c>
      <c r="I151" s="27">
        <v>1.1599999999999999</v>
      </c>
      <c r="J151" s="27">
        <v>4.6900000000000004</v>
      </c>
      <c r="K151" s="27">
        <v>4.25</v>
      </c>
      <c r="L151" s="27">
        <v>1.34</v>
      </c>
      <c r="M151" s="27">
        <v>4.55</v>
      </c>
      <c r="N151" s="27">
        <v>5.38</v>
      </c>
      <c r="O151" s="27">
        <v>0.74</v>
      </c>
      <c r="P151" s="27">
        <v>1.91</v>
      </c>
      <c r="Q151" s="27">
        <v>3.77</v>
      </c>
      <c r="R151" s="27">
        <v>4.6900000000000004</v>
      </c>
      <c r="S151" s="27">
        <v>5.62</v>
      </c>
      <c r="T151" s="27">
        <v>4.6399999999999997</v>
      </c>
      <c r="U151" s="27">
        <v>4.2699999999999996</v>
      </c>
      <c r="V151" s="27">
        <v>1.61</v>
      </c>
      <c r="W151" s="27">
        <v>2.63</v>
      </c>
      <c r="X151" s="27">
        <v>2</v>
      </c>
      <c r="Y151" s="27">
        <v>20.100000000000001</v>
      </c>
      <c r="Z151" s="27">
        <v>8.34</v>
      </c>
      <c r="AA151" s="27">
        <v>3.16</v>
      </c>
      <c r="AB151" s="27">
        <v>2.0299999999999998</v>
      </c>
      <c r="AC151" s="27">
        <v>3.57</v>
      </c>
      <c r="AD151" s="27">
        <v>2.61</v>
      </c>
      <c r="AE151" s="29">
        <v>1200</v>
      </c>
      <c r="AF151" s="29">
        <v>382285</v>
      </c>
      <c r="AG151" s="25">
        <v>6.4369999999999994</v>
      </c>
      <c r="AH151" s="29">
        <v>1800.3631668870539</v>
      </c>
      <c r="AI151" s="27" t="s">
        <v>786</v>
      </c>
      <c r="AJ151" s="27">
        <v>126.08505458333282</v>
      </c>
      <c r="AK151" s="27">
        <v>105.89659583333332</v>
      </c>
      <c r="AL151" s="27">
        <v>231.99</v>
      </c>
      <c r="AM151" s="27">
        <v>190.94</v>
      </c>
      <c r="AN151" s="27">
        <v>52.5</v>
      </c>
      <c r="AO151" s="30">
        <v>3.1454999999999997</v>
      </c>
      <c r="AP151" s="27">
        <v>125</v>
      </c>
      <c r="AQ151" s="27">
        <v>148.88</v>
      </c>
      <c r="AR151" s="27">
        <v>98</v>
      </c>
      <c r="AS151" s="27">
        <v>11.01</v>
      </c>
      <c r="AT151" s="27">
        <v>19.93</v>
      </c>
      <c r="AU151" s="27">
        <v>5.65</v>
      </c>
      <c r="AV151" s="27">
        <v>10.99</v>
      </c>
      <c r="AW151" s="27">
        <v>4.8499999999999996</v>
      </c>
      <c r="AX151" s="27">
        <v>19.5</v>
      </c>
      <c r="AY151" s="27">
        <v>40</v>
      </c>
      <c r="AZ151" s="27">
        <v>4.03</v>
      </c>
      <c r="BA151" s="27">
        <v>1.42</v>
      </c>
      <c r="BB151" s="27">
        <v>17</v>
      </c>
      <c r="BC151" s="27">
        <v>26.91</v>
      </c>
      <c r="BD151" s="27">
        <v>24.79</v>
      </c>
      <c r="BE151" s="27">
        <v>37.75</v>
      </c>
      <c r="BF151" s="27">
        <v>74.17</v>
      </c>
      <c r="BG151" s="27">
        <v>13.332500000000001</v>
      </c>
      <c r="BH151" s="27">
        <v>11.38</v>
      </c>
      <c r="BI151" s="27">
        <v>12</v>
      </c>
      <c r="BJ151" s="27">
        <v>3.94</v>
      </c>
      <c r="BK151" s="27">
        <v>90</v>
      </c>
      <c r="BL151" s="27">
        <v>10.38</v>
      </c>
      <c r="BM151" s="27">
        <v>12.06</v>
      </c>
    </row>
    <row r="152" spans="1:65" x14ac:dyDescent="0.25">
      <c r="A152" s="13">
        <v>3749180950</v>
      </c>
      <c r="B152" t="s">
        <v>465</v>
      </c>
      <c r="C152" t="s">
        <v>475</v>
      </c>
      <c r="D152" t="s">
        <v>476</v>
      </c>
      <c r="E152" s="27">
        <v>15.87</v>
      </c>
      <c r="F152" s="27">
        <v>6.81</v>
      </c>
      <c r="G152" s="27">
        <v>4.57</v>
      </c>
      <c r="H152" s="27">
        <v>1.54</v>
      </c>
      <c r="I152" s="27">
        <v>1.2</v>
      </c>
      <c r="J152" s="27">
        <v>4.6500000000000004</v>
      </c>
      <c r="K152" s="27">
        <v>4.0199999999999996</v>
      </c>
      <c r="L152" s="27">
        <v>1.36</v>
      </c>
      <c r="M152" s="27">
        <v>4.68</v>
      </c>
      <c r="N152" s="27">
        <v>5.58</v>
      </c>
      <c r="O152" s="27">
        <v>0.73</v>
      </c>
      <c r="P152" s="27">
        <v>1.9</v>
      </c>
      <c r="Q152" s="27">
        <v>3.85</v>
      </c>
      <c r="R152" s="27">
        <v>4.74</v>
      </c>
      <c r="S152" s="27">
        <v>5.71</v>
      </c>
      <c r="T152" s="27">
        <v>4.87</v>
      </c>
      <c r="U152" s="27">
        <v>4.88</v>
      </c>
      <c r="V152" s="27">
        <v>1.64</v>
      </c>
      <c r="W152" s="27">
        <v>2.68</v>
      </c>
      <c r="X152" s="27">
        <v>2.06</v>
      </c>
      <c r="Y152" s="27">
        <v>20.170000000000002</v>
      </c>
      <c r="Z152" s="27">
        <v>8.44</v>
      </c>
      <c r="AA152" s="27">
        <v>3.21</v>
      </c>
      <c r="AB152" s="27">
        <v>2.06</v>
      </c>
      <c r="AC152" s="27">
        <v>3.64</v>
      </c>
      <c r="AD152" s="27">
        <v>2.65</v>
      </c>
      <c r="AE152" s="29">
        <v>1189</v>
      </c>
      <c r="AF152" s="29">
        <v>377945</v>
      </c>
      <c r="AG152" s="25">
        <v>6.5850000000000009</v>
      </c>
      <c r="AH152" s="29">
        <v>1807.5268271579066</v>
      </c>
      <c r="AI152" s="27">
        <v>198.51530547711718</v>
      </c>
      <c r="AJ152" s="27" t="s">
        <v>786</v>
      </c>
      <c r="AK152" s="27" t="s">
        <v>786</v>
      </c>
      <c r="AL152" s="27">
        <v>198.51530547711718</v>
      </c>
      <c r="AM152" s="27">
        <v>190.94</v>
      </c>
      <c r="AN152" s="27">
        <v>52</v>
      </c>
      <c r="AO152" s="30">
        <v>2.8412000000000002</v>
      </c>
      <c r="AP152" s="27">
        <v>161.66999999999999</v>
      </c>
      <c r="AQ152" s="27">
        <v>181.67</v>
      </c>
      <c r="AR152" s="27">
        <v>106</v>
      </c>
      <c r="AS152" s="27">
        <v>11.26</v>
      </c>
      <c r="AT152" s="27">
        <v>30.92</v>
      </c>
      <c r="AU152" s="27">
        <v>5.29</v>
      </c>
      <c r="AV152" s="27">
        <v>11.79</v>
      </c>
      <c r="AW152" s="27">
        <v>4.34</v>
      </c>
      <c r="AX152" s="27">
        <v>26.75</v>
      </c>
      <c r="AY152" s="27">
        <v>50</v>
      </c>
      <c r="AZ152" s="27">
        <v>4.0599999999999996</v>
      </c>
      <c r="BA152" s="27">
        <v>1.59</v>
      </c>
      <c r="BB152" s="27">
        <v>15.71</v>
      </c>
      <c r="BC152" s="27">
        <v>35.119999999999997</v>
      </c>
      <c r="BD152" s="27">
        <v>35.74</v>
      </c>
      <c r="BE152" s="27">
        <v>41.4</v>
      </c>
      <c r="BF152" s="27">
        <v>98</v>
      </c>
      <c r="BG152" s="27">
        <v>19.989999999999998</v>
      </c>
      <c r="BH152" s="27">
        <v>9.75</v>
      </c>
      <c r="BI152" s="27">
        <v>22.67</v>
      </c>
      <c r="BJ152" s="27">
        <v>4.3099999999999996</v>
      </c>
      <c r="BK152" s="27">
        <v>64.95</v>
      </c>
      <c r="BL152" s="27">
        <v>10.26</v>
      </c>
      <c r="BM152" s="27">
        <v>11.92</v>
      </c>
    </row>
    <row r="153" spans="1:65" x14ac:dyDescent="0.25">
      <c r="A153" s="13">
        <v>3813900200</v>
      </c>
      <c r="B153" t="s">
        <v>477</v>
      </c>
      <c r="C153" t="s">
        <v>478</v>
      </c>
      <c r="D153" t="s">
        <v>479</v>
      </c>
      <c r="E153" s="27">
        <v>15.99</v>
      </c>
      <c r="F153" s="27">
        <v>6.91</v>
      </c>
      <c r="G153" s="27">
        <v>4.8899999999999997</v>
      </c>
      <c r="H153" s="27">
        <v>1.53</v>
      </c>
      <c r="I153" s="27">
        <v>1.17</v>
      </c>
      <c r="J153" s="27">
        <v>5.13</v>
      </c>
      <c r="K153" s="27">
        <v>4.4800000000000004</v>
      </c>
      <c r="L153" s="27">
        <v>1.47</v>
      </c>
      <c r="M153" s="27">
        <v>4.49</v>
      </c>
      <c r="N153" s="27">
        <v>4.7300000000000004</v>
      </c>
      <c r="O153" s="27">
        <v>0.74</v>
      </c>
      <c r="P153" s="27">
        <v>1.88</v>
      </c>
      <c r="Q153" s="27">
        <v>3.79</v>
      </c>
      <c r="R153" s="27">
        <v>4.66</v>
      </c>
      <c r="S153" s="27">
        <v>7.06</v>
      </c>
      <c r="T153" s="27">
        <v>5.53</v>
      </c>
      <c r="U153" s="27">
        <v>5.64</v>
      </c>
      <c r="V153" s="27">
        <v>2.11</v>
      </c>
      <c r="W153" s="27">
        <v>3.16</v>
      </c>
      <c r="X153" s="27">
        <v>2.29</v>
      </c>
      <c r="Y153" s="27">
        <v>22.01</v>
      </c>
      <c r="Z153" s="27">
        <v>9.77</v>
      </c>
      <c r="AA153" s="27">
        <v>4</v>
      </c>
      <c r="AB153" s="27">
        <v>2.2000000000000002</v>
      </c>
      <c r="AC153" s="27">
        <v>4.42</v>
      </c>
      <c r="AD153" s="27">
        <v>2.63</v>
      </c>
      <c r="AE153" s="29">
        <v>1069</v>
      </c>
      <c r="AF153" s="29">
        <v>355920</v>
      </c>
      <c r="AG153" s="25">
        <v>6.5560000000000009</v>
      </c>
      <c r="AH153" s="29">
        <v>1697.0853450958671</v>
      </c>
      <c r="AI153" s="27" t="s">
        <v>786</v>
      </c>
      <c r="AJ153" s="27">
        <v>89.356671569694313</v>
      </c>
      <c r="AK153" s="27">
        <v>70.901812499999892</v>
      </c>
      <c r="AL153" s="27">
        <v>160.26</v>
      </c>
      <c r="AM153" s="27">
        <v>199.1</v>
      </c>
      <c r="AN153" s="27">
        <v>72</v>
      </c>
      <c r="AO153" s="30">
        <v>2.7912500000000002</v>
      </c>
      <c r="AP153" s="27">
        <v>118.67</v>
      </c>
      <c r="AQ153" s="27">
        <v>128.5</v>
      </c>
      <c r="AR153" s="27">
        <v>126</v>
      </c>
      <c r="AS153" s="27">
        <v>11.65</v>
      </c>
      <c r="AT153" s="27">
        <v>16.21</v>
      </c>
      <c r="AU153" s="27">
        <v>5.99</v>
      </c>
      <c r="AV153" s="27">
        <v>13.24</v>
      </c>
      <c r="AW153" s="27">
        <v>4.99</v>
      </c>
      <c r="AX153" s="27">
        <v>23</v>
      </c>
      <c r="AY153" s="27">
        <v>48.33</v>
      </c>
      <c r="AZ153" s="27">
        <v>4.1900000000000004</v>
      </c>
      <c r="BA153" s="27">
        <v>1.29</v>
      </c>
      <c r="BB153" s="27">
        <v>13.25</v>
      </c>
      <c r="BC153" s="27">
        <v>24.24</v>
      </c>
      <c r="BD153" s="27">
        <v>24.32</v>
      </c>
      <c r="BE153" s="27">
        <v>36.85</v>
      </c>
      <c r="BF153" s="27">
        <v>85</v>
      </c>
      <c r="BG153" s="27">
        <v>1.6658333333333333</v>
      </c>
      <c r="BH153" s="27">
        <v>12</v>
      </c>
      <c r="BI153" s="27">
        <v>16</v>
      </c>
      <c r="BJ153" s="27">
        <v>3.97</v>
      </c>
      <c r="BK153" s="27">
        <v>63.75</v>
      </c>
      <c r="BL153" s="27">
        <v>10.29</v>
      </c>
      <c r="BM153" s="27">
        <v>10.47</v>
      </c>
    </row>
    <row r="154" spans="1:65" x14ac:dyDescent="0.25">
      <c r="A154" s="13">
        <v>3822020400</v>
      </c>
      <c r="B154" t="s">
        <v>477</v>
      </c>
      <c r="C154" t="s">
        <v>831</v>
      </c>
      <c r="D154" t="s">
        <v>832</v>
      </c>
      <c r="E154" s="27">
        <v>15.81</v>
      </c>
      <c r="F154" s="27">
        <v>6.65</v>
      </c>
      <c r="G154" s="27">
        <v>4.82</v>
      </c>
      <c r="H154" s="27">
        <v>1.56</v>
      </c>
      <c r="I154" s="27">
        <v>1.17</v>
      </c>
      <c r="J154" s="27">
        <v>5.01</v>
      </c>
      <c r="K154" s="27">
        <v>4.7</v>
      </c>
      <c r="L154" s="27">
        <v>1.49</v>
      </c>
      <c r="M154" s="27">
        <v>4.4800000000000004</v>
      </c>
      <c r="N154" s="27">
        <v>4</v>
      </c>
      <c r="O154" s="27">
        <v>0.74</v>
      </c>
      <c r="P154" s="27">
        <v>1.97</v>
      </c>
      <c r="Q154" s="27">
        <v>3.59</v>
      </c>
      <c r="R154" s="27">
        <v>4.63</v>
      </c>
      <c r="S154" s="27">
        <v>6.36</v>
      </c>
      <c r="T154" s="27">
        <v>5.14</v>
      </c>
      <c r="U154" s="27">
        <v>5.14</v>
      </c>
      <c r="V154" s="27">
        <v>1.86</v>
      </c>
      <c r="W154" s="27">
        <v>2.85</v>
      </c>
      <c r="X154" s="27">
        <v>2.21</v>
      </c>
      <c r="Y154" s="27">
        <v>21.23</v>
      </c>
      <c r="Z154" s="27">
        <v>9.36</v>
      </c>
      <c r="AA154" s="27">
        <v>3.74</v>
      </c>
      <c r="AB154" s="27">
        <v>2.15</v>
      </c>
      <c r="AC154" s="27">
        <v>4.04</v>
      </c>
      <c r="AD154" s="27">
        <v>2.57</v>
      </c>
      <c r="AE154" s="29">
        <v>1787.5</v>
      </c>
      <c r="AF154" s="29">
        <v>376808</v>
      </c>
      <c r="AG154" s="25">
        <v>6.5519999999999996</v>
      </c>
      <c r="AH154" s="29">
        <v>1795.9376093808635</v>
      </c>
      <c r="AI154" s="27" t="s">
        <v>786</v>
      </c>
      <c r="AJ154" s="27">
        <v>81.39308333333328</v>
      </c>
      <c r="AK154" s="27">
        <v>74.12714447916656</v>
      </c>
      <c r="AL154" s="27">
        <v>155.51999999999998</v>
      </c>
      <c r="AM154" s="27">
        <v>199.1</v>
      </c>
      <c r="AN154" s="27">
        <v>74.98</v>
      </c>
      <c r="AO154" s="30">
        <v>2.7854999999999999</v>
      </c>
      <c r="AP154" s="27">
        <v>135</v>
      </c>
      <c r="AQ154" s="27">
        <v>255</v>
      </c>
      <c r="AR154" s="27">
        <v>131.66999999999999</v>
      </c>
      <c r="AS154" s="27">
        <v>11.32</v>
      </c>
      <c r="AT154" s="27">
        <v>25.96</v>
      </c>
      <c r="AU154" s="27">
        <v>5.79</v>
      </c>
      <c r="AV154" s="27">
        <v>12.19</v>
      </c>
      <c r="AW154" s="27">
        <v>5.25</v>
      </c>
      <c r="AX154" s="27">
        <v>34</v>
      </c>
      <c r="AY154" s="27">
        <v>40.33</v>
      </c>
      <c r="AZ154" s="27">
        <v>4.1100000000000003</v>
      </c>
      <c r="BA154" s="27">
        <v>1.49</v>
      </c>
      <c r="BB154" s="27">
        <v>20</v>
      </c>
      <c r="BC154" s="27">
        <v>44.32</v>
      </c>
      <c r="BD154" s="27">
        <v>34</v>
      </c>
      <c r="BE154" s="27">
        <v>35.99</v>
      </c>
      <c r="BF154" s="27">
        <v>150</v>
      </c>
      <c r="BG154" s="27">
        <v>8.3333333333333339</v>
      </c>
      <c r="BH154" s="27">
        <v>12.72</v>
      </c>
      <c r="BI154" s="27">
        <v>19.399999999999999</v>
      </c>
      <c r="BJ154" s="27">
        <v>4.03</v>
      </c>
      <c r="BK154" s="27">
        <v>70</v>
      </c>
      <c r="BL154" s="27">
        <v>10.25</v>
      </c>
      <c r="BM154" s="27">
        <v>10.63</v>
      </c>
    </row>
    <row r="155" spans="1:65" x14ac:dyDescent="0.25">
      <c r="A155" s="13">
        <v>3824220500</v>
      </c>
      <c r="B155" t="s">
        <v>477</v>
      </c>
      <c r="C155" t="s">
        <v>480</v>
      </c>
      <c r="D155" t="s">
        <v>481</v>
      </c>
      <c r="E155" s="27">
        <v>15.9</v>
      </c>
      <c r="F155" s="27">
        <v>6.92</v>
      </c>
      <c r="G155" s="27">
        <v>4</v>
      </c>
      <c r="H155" s="27">
        <v>1.52</v>
      </c>
      <c r="I155" s="27">
        <v>1.1399999999999999</v>
      </c>
      <c r="J155" s="27">
        <v>4.4800000000000004</v>
      </c>
      <c r="K155" s="27">
        <v>4.93</v>
      </c>
      <c r="L155" s="27">
        <v>1.33</v>
      </c>
      <c r="M155" s="27">
        <v>4.58</v>
      </c>
      <c r="N155" s="27">
        <v>3.98</v>
      </c>
      <c r="O155" s="27">
        <v>0.74</v>
      </c>
      <c r="P155" s="27">
        <v>1.9</v>
      </c>
      <c r="Q155" s="27">
        <v>3.52</v>
      </c>
      <c r="R155" s="27">
        <v>4.6500000000000004</v>
      </c>
      <c r="S155" s="27">
        <v>5.84</v>
      </c>
      <c r="T155" s="27">
        <v>4.2</v>
      </c>
      <c r="U155" s="27">
        <v>4.2699999999999996</v>
      </c>
      <c r="V155" s="27">
        <v>1.51</v>
      </c>
      <c r="W155" s="27">
        <v>2.5</v>
      </c>
      <c r="X155" s="27">
        <v>1.94</v>
      </c>
      <c r="Y155" s="27">
        <v>20.02</v>
      </c>
      <c r="Z155" s="27">
        <v>8.6300000000000008</v>
      </c>
      <c r="AA155" s="27">
        <v>2.96</v>
      </c>
      <c r="AB155" s="27">
        <v>1.92</v>
      </c>
      <c r="AC155" s="27">
        <v>3.62</v>
      </c>
      <c r="AD155" s="27">
        <v>2.57</v>
      </c>
      <c r="AE155" s="29">
        <v>1328.33</v>
      </c>
      <c r="AF155" s="29">
        <v>482409</v>
      </c>
      <c r="AG155" s="25">
        <v>6.1689999999999996</v>
      </c>
      <c r="AH155" s="29">
        <v>2208.6811281085215</v>
      </c>
      <c r="AI155" s="27" t="s">
        <v>786</v>
      </c>
      <c r="AJ155" s="27">
        <v>87.123788529525186</v>
      </c>
      <c r="AK155" s="27">
        <v>72.976083124999832</v>
      </c>
      <c r="AL155" s="27">
        <v>160.10000000000002</v>
      </c>
      <c r="AM155" s="27">
        <v>198.72</v>
      </c>
      <c r="AN155" s="27">
        <v>65</v>
      </c>
      <c r="AO155" s="30">
        <v>2.6995</v>
      </c>
      <c r="AP155" s="27">
        <v>152</v>
      </c>
      <c r="AQ155" s="27">
        <v>151</v>
      </c>
      <c r="AR155" s="27">
        <v>156.19</v>
      </c>
      <c r="AS155" s="27">
        <v>10.83</v>
      </c>
      <c r="AT155" s="27">
        <v>12.69</v>
      </c>
      <c r="AU155" s="27">
        <v>6.59</v>
      </c>
      <c r="AV155" s="27">
        <v>11.81</v>
      </c>
      <c r="AW155" s="27">
        <v>4.99</v>
      </c>
      <c r="AX155" s="27">
        <v>21.5</v>
      </c>
      <c r="AY155" s="27">
        <v>38</v>
      </c>
      <c r="AZ155" s="27">
        <v>4.1900000000000004</v>
      </c>
      <c r="BA155" s="27">
        <v>1.32</v>
      </c>
      <c r="BB155" s="27">
        <v>15.9</v>
      </c>
      <c r="BC155" s="27">
        <v>27.99</v>
      </c>
      <c r="BD155" s="27">
        <v>24.99</v>
      </c>
      <c r="BE155" s="27">
        <v>31.49</v>
      </c>
      <c r="BF155" s="27">
        <v>80</v>
      </c>
      <c r="BG155" s="27">
        <v>10</v>
      </c>
      <c r="BH155" s="27">
        <v>10</v>
      </c>
      <c r="BI155" s="27">
        <v>15</v>
      </c>
      <c r="BJ155" s="27">
        <v>3.99</v>
      </c>
      <c r="BK155" s="27">
        <v>73</v>
      </c>
      <c r="BL155" s="27">
        <v>10.09</v>
      </c>
      <c r="BM155" s="27">
        <v>10.85</v>
      </c>
    </row>
    <row r="156" spans="1:65" x14ac:dyDescent="0.25">
      <c r="A156" s="13">
        <v>3833500800</v>
      </c>
      <c r="B156" t="s">
        <v>477</v>
      </c>
      <c r="C156" t="s">
        <v>482</v>
      </c>
      <c r="D156" t="s">
        <v>483</v>
      </c>
      <c r="E156" s="27">
        <v>15.96</v>
      </c>
      <c r="F156" s="27">
        <v>6.64</v>
      </c>
      <c r="G156" s="27">
        <v>4</v>
      </c>
      <c r="H156" s="27">
        <v>1.55</v>
      </c>
      <c r="I156" s="27">
        <v>1.17</v>
      </c>
      <c r="J156" s="27">
        <v>4.4800000000000004</v>
      </c>
      <c r="K156" s="27">
        <v>4.9800000000000004</v>
      </c>
      <c r="L156" s="27">
        <v>1.33</v>
      </c>
      <c r="M156" s="27">
        <v>4.6100000000000003</v>
      </c>
      <c r="N156" s="27">
        <v>4.6500000000000004</v>
      </c>
      <c r="O156" s="27">
        <v>0.74</v>
      </c>
      <c r="P156" s="27">
        <v>1.88</v>
      </c>
      <c r="Q156" s="27">
        <v>3.44</v>
      </c>
      <c r="R156" s="27">
        <v>4.68</v>
      </c>
      <c r="S156" s="27">
        <v>5.73</v>
      </c>
      <c r="T156" s="27">
        <v>4.1399999999999997</v>
      </c>
      <c r="U156" s="27">
        <v>4.1399999999999997</v>
      </c>
      <c r="V156" s="27">
        <v>1.52</v>
      </c>
      <c r="W156" s="27">
        <v>2.57</v>
      </c>
      <c r="X156" s="27">
        <v>1.93</v>
      </c>
      <c r="Y156" s="27">
        <v>20.079999999999998</v>
      </c>
      <c r="Z156" s="27">
        <v>8.64</v>
      </c>
      <c r="AA156" s="27">
        <v>2.96</v>
      </c>
      <c r="AB156" s="27">
        <v>1.97</v>
      </c>
      <c r="AC156" s="27">
        <v>3.78</v>
      </c>
      <c r="AD156" s="27">
        <v>2.64</v>
      </c>
      <c r="AE156" s="29">
        <v>1187.57</v>
      </c>
      <c r="AF156" s="29">
        <v>363157</v>
      </c>
      <c r="AG156" s="25">
        <v>6.4009999999999998</v>
      </c>
      <c r="AH156" s="29">
        <v>1703.8547125152561</v>
      </c>
      <c r="AI156" s="27" t="s">
        <v>786</v>
      </c>
      <c r="AJ156" s="27">
        <v>87.123788529525186</v>
      </c>
      <c r="AK156" s="27">
        <v>73.375874999999894</v>
      </c>
      <c r="AL156" s="27">
        <v>160.5</v>
      </c>
      <c r="AM156" s="27">
        <v>199.1</v>
      </c>
      <c r="AN156" s="27">
        <v>70.67</v>
      </c>
      <c r="AO156" s="30">
        <v>2.8696666666666668</v>
      </c>
      <c r="AP156" s="27">
        <v>168.67</v>
      </c>
      <c r="AQ156" s="27">
        <v>214</v>
      </c>
      <c r="AR156" s="27">
        <v>135.33000000000001</v>
      </c>
      <c r="AS156" s="27">
        <v>10.77</v>
      </c>
      <c r="AT156" s="27">
        <v>17.41</v>
      </c>
      <c r="AU156" s="27">
        <v>5.99</v>
      </c>
      <c r="AV156" s="27">
        <v>12.69</v>
      </c>
      <c r="AW156" s="27">
        <v>4.99</v>
      </c>
      <c r="AX156" s="27">
        <v>21.33</v>
      </c>
      <c r="AY156" s="27">
        <v>41.25</v>
      </c>
      <c r="AZ156" s="27">
        <v>4.13</v>
      </c>
      <c r="BA156" s="27">
        <v>1.69</v>
      </c>
      <c r="BB156" s="27">
        <v>14</v>
      </c>
      <c r="BC156" s="27">
        <v>52.5</v>
      </c>
      <c r="BD156" s="27">
        <v>48</v>
      </c>
      <c r="BE156" s="27">
        <v>44.67</v>
      </c>
      <c r="BF156" s="27">
        <v>93.33</v>
      </c>
      <c r="BG156" s="27">
        <v>12.956666666666665</v>
      </c>
      <c r="BH156" s="27">
        <v>12.99</v>
      </c>
      <c r="BI156" s="27">
        <v>14</v>
      </c>
      <c r="BJ156" s="27">
        <v>3.97</v>
      </c>
      <c r="BK156" s="27">
        <v>59.67</v>
      </c>
      <c r="BL156" s="27">
        <v>10.32</v>
      </c>
      <c r="BM156" s="27">
        <v>10.42</v>
      </c>
    </row>
    <row r="157" spans="1:65" x14ac:dyDescent="0.25">
      <c r="A157" s="13">
        <v>3917140250</v>
      </c>
      <c r="B157" t="s">
        <v>484</v>
      </c>
      <c r="C157" t="s">
        <v>485</v>
      </c>
      <c r="D157" t="s">
        <v>486</v>
      </c>
      <c r="E157" s="27">
        <v>15.91</v>
      </c>
      <c r="F157" s="27">
        <v>6.93</v>
      </c>
      <c r="G157" s="27">
        <v>5.15</v>
      </c>
      <c r="H157" s="27">
        <v>1.76</v>
      </c>
      <c r="I157" s="27">
        <v>1.17</v>
      </c>
      <c r="J157" s="27">
        <v>4.79</v>
      </c>
      <c r="K157" s="27">
        <v>4.16</v>
      </c>
      <c r="L157" s="27">
        <v>1.41</v>
      </c>
      <c r="M157" s="27">
        <v>4.88</v>
      </c>
      <c r="N157" s="27">
        <v>4.7</v>
      </c>
      <c r="O157" s="27">
        <v>0.73</v>
      </c>
      <c r="P157" s="27">
        <v>2.0299999999999998</v>
      </c>
      <c r="Q157" s="27">
        <v>3.93</v>
      </c>
      <c r="R157" s="27">
        <v>4.6500000000000004</v>
      </c>
      <c r="S157" s="27">
        <v>5.84</v>
      </c>
      <c r="T157" s="27">
        <v>5.36</v>
      </c>
      <c r="U157" s="27">
        <v>5.01</v>
      </c>
      <c r="V157" s="27">
        <v>1.62</v>
      </c>
      <c r="W157" s="27">
        <v>2.83</v>
      </c>
      <c r="X157" s="27">
        <v>1.92</v>
      </c>
      <c r="Y157" s="27">
        <v>20.89</v>
      </c>
      <c r="Z157" s="27">
        <v>8.84</v>
      </c>
      <c r="AA157" s="27">
        <v>3.6</v>
      </c>
      <c r="AB157" s="27">
        <v>2.17</v>
      </c>
      <c r="AC157" s="27">
        <v>4.01</v>
      </c>
      <c r="AD157" s="27">
        <v>2.73</v>
      </c>
      <c r="AE157" s="29">
        <v>1572</v>
      </c>
      <c r="AF157" s="29">
        <v>458207</v>
      </c>
      <c r="AG157" s="25">
        <v>6.2850000000000001</v>
      </c>
      <c r="AH157" s="29">
        <v>2123.7734363091731</v>
      </c>
      <c r="AI157" s="27" t="s">
        <v>786</v>
      </c>
      <c r="AJ157" s="27">
        <v>114.32226771874974</v>
      </c>
      <c r="AK157" s="27">
        <v>92.762643201542701</v>
      </c>
      <c r="AL157" s="27">
        <v>207.07999999999998</v>
      </c>
      <c r="AM157" s="27">
        <v>191.49</v>
      </c>
      <c r="AN157" s="27">
        <v>64</v>
      </c>
      <c r="AO157" s="30">
        <v>3.0791333333333339</v>
      </c>
      <c r="AP157" s="27">
        <v>97.7</v>
      </c>
      <c r="AQ157" s="27">
        <v>193.6</v>
      </c>
      <c r="AR157" s="27">
        <v>102.4</v>
      </c>
      <c r="AS157" s="27">
        <v>11.08</v>
      </c>
      <c r="AT157" s="27">
        <v>29.92</v>
      </c>
      <c r="AU157" s="27">
        <v>5.25</v>
      </c>
      <c r="AV157" s="27">
        <v>12.09</v>
      </c>
      <c r="AW157" s="27">
        <v>5.09</v>
      </c>
      <c r="AX157" s="27">
        <v>29.2</v>
      </c>
      <c r="AY157" s="27">
        <v>48.7</v>
      </c>
      <c r="AZ157" s="27">
        <v>4.07</v>
      </c>
      <c r="BA157" s="27">
        <v>1.41</v>
      </c>
      <c r="BB157" s="27">
        <v>19.16</v>
      </c>
      <c r="BC157" s="27">
        <v>38.19</v>
      </c>
      <c r="BD157" s="27">
        <v>34.99</v>
      </c>
      <c r="BE157" s="27">
        <v>43.18</v>
      </c>
      <c r="BF157" s="27">
        <v>119.99</v>
      </c>
      <c r="BG157" s="27">
        <v>2.9166666666666665</v>
      </c>
      <c r="BH157" s="27">
        <v>13.2</v>
      </c>
      <c r="BI157" s="27">
        <v>17.2</v>
      </c>
      <c r="BJ157" s="27">
        <v>3.82</v>
      </c>
      <c r="BK157" s="27">
        <v>65.599999999999994</v>
      </c>
      <c r="BL157" s="27">
        <v>9.99</v>
      </c>
      <c r="BM157" s="27">
        <v>13.23</v>
      </c>
    </row>
    <row r="158" spans="1:65" x14ac:dyDescent="0.25">
      <c r="A158" s="13">
        <v>3917460300</v>
      </c>
      <c r="B158" t="s">
        <v>484</v>
      </c>
      <c r="C158" t="s">
        <v>487</v>
      </c>
      <c r="D158" t="s">
        <v>488</v>
      </c>
      <c r="E158" s="27">
        <v>15.89</v>
      </c>
      <c r="F158" s="27">
        <v>6.71</v>
      </c>
      <c r="G158" s="27">
        <v>4.21</v>
      </c>
      <c r="H158" s="27">
        <v>1.49</v>
      </c>
      <c r="I158" s="27">
        <v>1.18</v>
      </c>
      <c r="J158" s="27">
        <v>4.57</v>
      </c>
      <c r="K158" s="27">
        <v>4.78</v>
      </c>
      <c r="L158" s="27">
        <v>1.41</v>
      </c>
      <c r="M158" s="27">
        <v>4.42</v>
      </c>
      <c r="N158" s="27">
        <v>4.46</v>
      </c>
      <c r="O158" s="27">
        <v>0.77</v>
      </c>
      <c r="P158" s="27">
        <v>2.0499999999999998</v>
      </c>
      <c r="Q158" s="27">
        <v>4.29</v>
      </c>
      <c r="R158" s="27">
        <v>4.87</v>
      </c>
      <c r="S158" s="27">
        <v>5.7</v>
      </c>
      <c r="T158" s="27">
        <v>5.42</v>
      </c>
      <c r="U158" s="27">
        <v>5.1100000000000003</v>
      </c>
      <c r="V158" s="27">
        <v>1.73</v>
      </c>
      <c r="W158" s="27">
        <v>2.64</v>
      </c>
      <c r="X158" s="27">
        <v>2.0499999999999998</v>
      </c>
      <c r="Y158" s="27">
        <v>20.13</v>
      </c>
      <c r="Z158" s="27">
        <v>9.9700000000000006</v>
      </c>
      <c r="AA158" s="27">
        <v>3.36</v>
      </c>
      <c r="AB158" s="27">
        <v>2.4500000000000002</v>
      </c>
      <c r="AC158" s="27">
        <v>4.2699999999999996</v>
      </c>
      <c r="AD158" s="27">
        <v>2.99</v>
      </c>
      <c r="AE158" s="29">
        <v>1549</v>
      </c>
      <c r="AF158" s="29">
        <v>417301</v>
      </c>
      <c r="AG158" s="25">
        <v>6.3550000000000013</v>
      </c>
      <c r="AH158" s="29">
        <v>1948.4693360159688</v>
      </c>
      <c r="AI158" s="27" t="s">
        <v>786</v>
      </c>
      <c r="AJ158" s="27">
        <v>99.045610488279635</v>
      </c>
      <c r="AK158" s="27">
        <v>72.586096914175357</v>
      </c>
      <c r="AL158" s="27">
        <v>171.64</v>
      </c>
      <c r="AM158" s="27">
        <v>191.79</v>
      </c>
      <c r="AN158" s="27">
        <v>55.48</v>
      </c>
      <c r="AO158" s="30">
        <v>3.1258000000000004</v>
      </c>
      <c r="AP158" s="27">
        <v>108.8</v>
      </c>
      <c r="AQ158" s="27">
        <v>133</v>
      </c>
      <c r="AR158" s="27">
        <v>135</v>
      </c>
      <c r="AS158" s="27">
        <v>11.24</v>
      </c>
      <c r="AT158" s="27">
        <v>32.729999999999997</v>
      </c>
      <c r="AU158" s="27">
        <v>5.95</v>
      </c>
      <c r="AV158" s="27">
        <v>11.69</v>
      </c>
      <c r="AW158" s="27">
        <v>5.87</v>
      </c>
      <c r="AX158" s="27">
        <v>22.4</v>
      </c>
      <c r="AY158" s="27">
        <v>41.2</v>
      </c>
      <c r="AZ158" s="27">
        <v>4.04</v>
      </c>
      <c r="BA158" s="27">
        <v>1.67</v>
      </c>
      <c r="BB158" s="27">
        <v>19.89</v>
      </c>
      <c r="BC158" s="27">
        <v>43.2</v>
      </c>
      <c r="BD158" s="27">
        <v>29.71</v>
      </c>
      <c r="BE158" s="27">
        <v>50.32</v>
      </c>
      <c r="BF158" s="27">
        <v>77</v>
      </c>
      <c r="BG158" s="27">
        <v>10</v>
      </c>
      <c r="BH158" s="27">
        <v>12.54</v>
      </c>
      <c r="BI158" s="27">
        <v>18</v>
      </c>
      <c r="BJ158" s="27">
        <v>3.87</v>
      </c>
      <c r="BK158" s="27">
        <v>70</v>
      </c>
      <c r="BL158" s="27">
        <v>10.18</v>
      </c>
      <c r="BM158" s="27">
        <v>13.21</v>
      </c>
    </row>
    <row r="159" spans="1:65" x14ac:dyDescent="0.25">
      <c r="A159" s="13">
        <v>3918140350</v>
      </c>
      <c r="B159" t="s">
        <v>484</v>
      </c>
      <c r="C159" t="s">
        <v>489</v>
      </c>
      <c r="D159" t="s">
        <v>490</v>
      </c>
      <c r="E159" s="27">
        <v>15.9</v>
      </c>
      <c r="F159" s="27">
        <v>6.61</v>
      </c>
      <c r="G159" s="27">
        <v>5.16</v>
      </c>
      <c r="H159" s="27">
        <v>1.75</v>
      </c>
      <c r="I159" s="27">
        <v>1.1599999999999999</v>
      </c>
      <c r="J159" s="27">
        <v>4.8499999999999996</v>
      </c>
      <c r="K159" s="27">
        <v>3.9</v>
      </c>
      <c r="L159" s="27">
        <v>1.4</v>
      </c>
      <c r="M159" s="27">
        <v>4.83</v>
      </c>
      <c r="N159" s="27">
        <v>4.68</v>
      </c>
      <c r="O159" s="27">
        <v>0.74</v>
      </c>
      <c r="P159" s="27">
        <v>2.0099999999999998</v>
      </c>
      <c r="Q159" s="27">
        <v>4.1399999999999997</v>
      </c>
      <c r="R159" s="27">
        <v>4.7300000000000004</v>
      </c>
      <c r="S159" s="27">
        <v>5.8</v>
      </c>
      <c r="T159" s="27">
        <v>5.14</v>
      </c>
      <c r="U159" s="27">
        <v>5.01</v>
      </c>
      <c r="V159" s="27">
        <v>1.65</v>
      </c>
      <c r="W159" s="27">
        <v>2.74</v>
      </c>
      <c r="X159" s="27">
        <v>2.0099999999999998</v>
      </c>
      <c r="Y159" s="27">
        <v>20.55</v>
      </c>
      <c r="Z159" s="27">
        <v>9.51</v>
      </c>
      <c r="AA159" s="27">
        <v>3.5</v>
      </c>
      <c r="AB159" s="27">
        <v>2.21</v>
      </c>
      <c r="AC159" s="27">
        <v>4.29</v>
      </c>
      <c r="AD159" s="27">
        <v>2.78</v>
      </c>
      <c r="AE159" s="29">
        <v>1411.25</v>
      </c>
      <c r="AF159" s="29">
        <v>510657</v>
      </c>
      <c r="AG159" s="25">
        <v>6.3079999999999998</v>
      </c>
      <c r="AH159" s="29">
        <v>2372.6185033311249</v>
      </c>
      <c r="AI159" s="27" t="s">
        <v>786</v>
      </c>
      <c r="AJ159" s="27">
        <v>130.87260334999962</v>
      </c>
      <c r="AK159" s="27">
        <v>85.77638741562177</v>
      </c>
      <c r="AL159" s="27">
        <v>216.65</v>
      </c>
      <c r="AM159" s="27">
        <v>191.04</v>
      </c>
      <c r="AN159" s="27">
        <v>40.659999999999997</v>
      </c>
      <c r="AO159" s="30">
        <v>3.1568000000000001</v>
      </c>
      <c r="AP159" s="27">
        <v>115.97</v>
      </c>
      <c r="AQ159" s="27">
        <v>128.6</v>
      </c>
      <c r="AR159" s="27">
        <v>89.63</v>
      </c>
      <c r="AS159" s="27">
        <v>11.11</v>
      </c>
      <c r="AT159" s="27">
        <v>19.91</v>
      </c>
      <c r="AU159" s="27">
        <v>4.79</v>
      </c>
      <c r="AV159" s="27">
        <v>11.99</v>
      </c>
      <c r="AW159" s="27">
        <v>4.99</v>
      </c>
      <c r="AX159" s="27">
        <v>24.2</v>
      </c>
      <c r="AY159" s="27">
        <v>42.6</v>
      </c>
      <c r="AZ159" s="27">
        <v>4.0999999999999996</v>
      </c>
      <c r="BA159" s="27">
        <v>1.44</v>
      </c>
      <c r="BB159" s="27">
        <v>21.46</v>
      </c>
      <c r="BC159" s="27">
        <v>31.99</v>
      </c>
      <c r="BD159" s="27">
        <v>24.39</v>
      </c>
      <c r="BE159" s="27">
        <v>30.47</v>
      </c>
      <c r="BF159" s="27">
        <v>106.6</v>
      </c>
      <c r="BG159" s="27">
        <v>3.75</v>
      </c>
      <c r="BH159" s="27">
        <v>11.5</v>
      </c>
      <c r="BI159" s="27">
        <v>21.2</v>
      </c>
      <c r="BJ159" s="27">
        <v>2.86</v>
      </c>
      <c r="BK159" s="27">
        <v>43.6</v>
      </c>
      <c r="BL159" s="27">
        <v>10.199999999999999</v>
      </c>
      <c r="BM159" s="27">
        <v>13.36</v>
      </c>
    </row>
    <row r="160" spans="1:65" x14ac:dyDescent="0.25">
      <c r="A160" s="13">
        <v>3919430400</v>
      </c>
      <c r="B160" t="s">
        <v>484</v>
      </c>
      <c r="C160" t="s">
        <v>491</v>
      </c>
      <c r="D160" t="s">
        <v>492</v>
      </c>
      <c r="E160" s="27">
        <v>15.89</v>
      </c>
      <c r="F160" s="27">
        <v>6.8</v>
      </c>
      <c r="G160" s="27">
        <v>5</v>
      </c>
      <c r="H160" s="27">
        <v>1.71</v>
      </c>
      <c r="I160" s="27">
        <v>1.1499999999999999</v>
      </c>
      <c r="J160" s="27">
        <v>4.75</v>
      </c>
      <c r="K160" s="27">
        <v>4.22</v>
      </c>
      <c r="L160" s="27">
        <v>1.39</v>
      </c>
      <c r="M160" s="27">
        <v>4.7300000000000004</v>
      </c>
      <c r="N160" s="27">
        <v>4.84</v>
      </c>
      <c r="O160" s="27">
        <v>0.72</v>
      </c>
      <c r="P160" s="27">
        <v>2.02</v>
      </c>
      <c r="Q160" s="27">
        <v>3.82</v>
      </c>
      <c r="R160" s="27">
        <v>4.6500000000000004</v>
      </c>
      <c r="S160" s="27">
        <v>5.76</v>
      </c>
      <c r="T160" s="27">
        <v>5.2</v>
      </c>
      <c r="U160" s="27">
        <v>4.67</v>
      </c>
      <c r="V160" s="27">
        <v>1.58</v>
      </c>
      <c r="W160" s="27">
        <v>2.76</v>
      </c>
      <c r="X160" s="27">
        <v>1.93</v>
      </c>
      <c r="Y160" s="27">
        <v>20.52</v>
      </c>
      <c r="Z160" s="27">
        <v>8.77</v>
      </c>
      <c r="AA160" s="27">
        <v>3.45</v>
      </c>
      <c r="AB160" s="27">
        <v>2.12</v>
      </c>
      <c r="AC160" s="27">
        <v>3.93</v>
      </c>
      <c r="AD160" s="27">
        <v>2.67</v>
      </c>
      <c r="AE160" s="29">
        <v>1466.17</v>
      </c>
      <c r="AF160" s="29">
        <v>434855</v>
      </c>
      <c r="AG160" s="25">
        <v>6.2910000000000004</v>
      </c>
      <c r="AH160" s="29">
        <v>2016.8126180902379</v>
      </c>
      <c r="AI160" s="27" t="s">
        <v>786</v>
      </c>
      <c r="AJ160" s="27">
        <v>122.31132113850902</v>
      </c>
      <c r="AK160" s="27">
        <v>130.44658309225309</v>
      </c>
      <c r="AL160" s="27">
        <v>252.76</v>
      </c>
      <c r="AM160" s="27">
        <v>191.04</v>
      </c>
      <c r="AN160" s="27">
        <v>75.33</v>
      </c>
      <c r="AO160" s="30">
        <v>3.1219999999999999</v>
      </c>
      <c r="AP160" s="27">
        <v>131.25</v>
      </c>
      <c r="AQ160" s="27">
        <v>199.5</v>
      </c>
      <c r="AR160" s="27">
        <v>163.6</v>
      </c>
      <c r="AS160" s="27">
        <v>10.93</v>
      </c>
      <c r="AT160" s="27">
        <v>18.45</v>
      </c>
      <c r="AU160" s="27">
        <v>4.87</v>
      </c>
      <c r="AV160" s="27">
        <v>13.39</v>
      </c>
      <c r="AW160" s="27">
        <v>4.6900000000000004</v>
      </c>
      <c r="AX160" s="27">
        <v>26.67</v>
      </c>
      <c r="AY160" s="27">
        <v>45</v>
      </c>
      <c r="AZ160" s="27">
        <v>4.05</v>
      </c>
      <c r="BA160" s="27">
        <v>1.46</v>
      </c>
      <c r="BB160" s="27">
        <v>19.7</v>
      </c>
      <c r="BC160" s="27">
        <v>67.5</v>
      </c>
      <c r="BD160" s="27">
        <v>29.4</v>
      </c>
      <c r="BE160" s="27">
        <v>38.75</v>
      </c>
      <c r="BF160" s="27">
        <v>108</v>
      </c>
      <c r="BG160" s="27">
        <v>9.1666666666666661</v>
      </c>
      <c r="BH160" s="27">
        <v>13.49</v>
      </c>
      <c r="BI160" s="27">
        <v>19.329999999999998</v>
      </c>
      <c r="BJ160" s="27">
        <v>3.99</v>
      </c>
      <c r="BK160" s="27">
        <v>69.599999999999994</v>
      </c>
      <c r="BL160" s="27">
        <v>10.029999999999999</v>
      </c>
      <c r="BM160" s="27">
        <v>13.44</v>
      </c>
    </row>
    <row r="161" spans="1:65" x14ac:dyDescent="0.25">
      <c r="A161" s="13">
        <v>3922300425</v>
      </c>
      <c r="B161" t="s">
        <v>484</v>
      </c>
      <c r="C161" t="s">
        <v>493</v>
      </c>
      <c r="D161" t="s">
        <v>494</v>
      </c>
      <c r="E161" s="27">
        <v>15.94</v>
      </c>
      <c r="F161" s="27">
        <v>6.63</v>
      </c>
      <c r="G161" s="27">
        <v>5.0199999999999996</v>
      </c>
      <c r="H161" s="27">
        <v>1.54</v>
      </c>
      <c r="I161" s="27">
        <v>1.17</v>
      </c>
      <c r="J161" s="27">
        <v>4.78</v>
      </c>
      <c r="K161" s="27">
        <v>3.85</v>
      </c>
      <c r="L161" s="27">
        <v>1.36</v>
      </c>
      <c r="M161" s="27">
        <v>4.71</v>
      </c>
      <c r="N161" s="27">
        <v>3.96</v>
      </c>
      <c r="O161" s="27">
        <v>0.71</v>
      </c>
      <c r="P161" s="27">
        <v>1.89</v>
      </c>
      <c r="Q161" s="27">
        <v>3.98</v>
      </c>
      <c r="R161" s="27">
        <v>4.66</v>
      </c>
      <c r="S161" s="27">
        <v>5.75</v>
      </c>
      <c r="T161" s="27">
        <v>5.0599999999999996</v>
      </c>
      <c r="U161" s="27">
        <v>4.3899999999999997</v>
      </c>
      <c r="V161" s="27">
        <v>1.6</v>
      </c>
      <c r="W161" s="27">
        <v>2.83</v>
      </c>
      <c r="X161" s="27">
        <v>2.04</v>
      </c>
      <c r="Y161" s="27">
        <v>20.32</v>
      </c>
      <c r="Z161" s="27">
        <v>9.42</v>
      </c>
      <c r="AA161" s="27">
        <v>3.43</v>
      </c>
      <c r="AB161" s="27">
        <v>2.02</v>
      </c>
      <c r="AC161" s="27">
        <v>4.3</v>
      </c>
      <c r="AD161" s="27">
        <v>2.73</v>
      </c>
      <c r="AE161" s="29">
        <v>1243.75</v>
      </c>
      <c r="AF161" s="29">
        <v>534000</v>
      </c>
      <c r="AG161" s="25">
        <v>6.2880000000000003</v>
      </c>
      <c r="AH161" s="29">
        <v>2475.8540674984783</v>
      </c>
      <c r="AI161" s="27" t="s">
        <v>786</v>
      </c>
      <c r="AJ161" s="27">
        <v>116.54585465208304</v>
      </c>
      <c r="AK161" s="27">
        <v>92.026432015428924</v>
      </c>
      <c r="AL161" s="27">
        <v>208.57999999999998</v>
      </c>
      <c r="AM161" s="27">
        <v>189.91</v>
      </c>
      <c r="AN161" s="27">
        <v>74.95</v>
      </c>
      <c r="AO161" s="30">
        <v>2.9540000000000002</v>
      </c>
      <c r="AP161" s="27">
        <v>99</v>
      </c>
      <c r="AQ161" s="27">
        <v>120</v>
      </c>
      <c r="AR161" s="27">
        <v>99</v>
      </c>
      <c r="AS161" s="27">
        <v>10.94</v>
      </c>
      <c r="AT161" s="27">
        <v>17.38</v>
      </c>
      <c r="AU161" s="27">
        <v>5.49</v>
      </c>
      <c r="AV161" s="27">
        <v>11.99</v>
      </c>
      <c r="AW161" s="27">
        <v>5.09</v>
      </c>
      <c r="AX161" s="27">
        <v>28.5</v>
      </c>
      <c r="AY161" s="27">
        <v>46</v>
      </c>
      <c r="AZ161" s="27">
        <v>4.12</v>
      </c>
      <c r="BA161" s="27">
        <v>1.39</v>
      </c>
      <c r="BB161" s="27">
        <v>20</v>
      </c>
      <c r="BC161" s="27">
        <v>37.49</v>
      </c>
      <c r="BD161" s="27">
        <v>48</v>
      </c>
      <c r="BE161" s="27">
        <v>43</v>
      </c>
      <c r="BF161" s="27">
        <v>98</v>
      </c>
      <c r="BG161" s="27">
        <v>12.956666666666665</v>
      </c>
      <c r="BH161" s="27">
        <v>11.49</v>
      </c>
      <c r="BI161" s="27">
        <v>10</v>
      </c>
      <c r="BJ161" s="27">
        <v>3.94</v>
      </c>
      <c r="BK161" s="27">
        <v>66.900000000000006</v>
      </c>
      <c r="BL161" s="27">
        <v>10.28</v>
      </c>
      <c r="BM161" s="27">
        <v>13.68</v>
      </c>
    </row>
    <row r="162" spans="1:65" x14ac:dyDescent="0.25">
      <c r="A162" s="13">
        <v>3941780500</v>
      </c>
      <c r="B162" t="s">
        <v>484</v>
      </c>
      <c r="C162" t="s">
        <v>857</v>
      </c>
      <c r="D162" t="s">
        <v>858</v>
      </c>
      <c r="E162" s="27">
        <v>15.93</v>
      </c>
      <c r="F162" s="27">
        <v>6.64</v>
      </c>
      <c r="G162" s="27">
        <v>4.96</v>
      </c>
      <c r="H162" s="27">
        <v>1.59</v>
      </c>
      <c r="I162" s="27">
        <v>1.17</v>
      </c>
      <c r="J162" s="27">
        <v>4.6100000000000003</v>
      </c>
      <c r="K162" s="27">
        <v>4.49</v>
      </c>
      <c r="L162" s="27">
        <v>1.37</v>
      </c>
      <c r="M162" s="27">
        <v>4.63</v>
      </c>
      <c r="N162" s="27">
        <v>3.63</v>
      </c>
      <c r="O162" s="27">
        <v>0.75</v>
      </c>
      <c r="P162" s="27">
        <v>1.93</v>
      </c>
      <c r="Q162" s="27">
        <v>4.21</v>
      </c>
      <c r="R162" s="27">
        <v>4.75</v>
      </c>
      <c r="S162" s="27">
        <v>5.81</v>
      </c>
      <c r="T162" s="27">
        <v>5.28</v>
      </c>
      <c r="U162" s="27">
        <v>4.5999999999999996</v>
      </c>
      <c r="V162" s="27">
        <v>1.69</v>
      </c>
      <c r="W162" s="27">
        <v>2.63</v>
      </c>
      <c r="X162" s="27">
        <v>2</v>
      </c>
      <c r="Y162" s="27">
        <v>19.93</v>
      </c>
      <c r="Z162" s="27">
        <v>9.73</v>
      </c>
      <c r="AA162" s="27">
        <v>3.21</v>
      </c>
      <c r="AB162" s="27">
        <v>2.31</v>
      </c>
      <c r="AC162" s="27">
        <v>4.3899999999999997</v>
      </c>
      <c r="AD162" s="27">
        <v>2.78</v>
      </c>
      <c r="AE162" s="29">
        <v>1412.5</v>
      </c>
      <c r="AF162" s="29">
        <v>413363</v>
      </c>
      <c r="AG162" s="25">
        <v>6.2600000000000007</v>
      </c>
      <c r="AH162" s="29">
        <v>1910.8771054415538</v>
      </c>
      <c r="AI162" s="27" t="s">
        <v>786</v>
      </c>
      <c r="AJ162" s="27">
        <v>112.31730103905936</v>
      </c>
      <c r="AK162" s="27">
        <v>89.316622468659432</v>
      </c>
      <c r="AL162" s="27">
        <v>201.64</v>
      </c>
      <c r="AM162" s="27">
        <v>199.71344999999999</v>
      </c>
      <c r="AN162" s="27">
        <v>51.69</v>
      </c>
      <c r="AO162" s="30">
        <v>3.129</v>
      </c>
      <c r="AP162" s="27">
        <v>132.37</v>
      </c>
      <c r="AQ162" s="27">
        <v>167.08</v>
      </c>
      <c r="AR162" s="27">
        <v>105.71</v>
      </c>
      <c r="AS162" s="27">
        <v>10.95</v>
      </c>
      <c r="AT162" s="27">
        <v>19.28</v>
      </c>
      <c r="AU162" s="27">
        <v>6.48</v>
      </c>
      <c r="AV162" s="27">
        <v>11.99</v>
      </c>
      <c r="AW162" s="27">
        <v>6.07</v>
      </c>
      <c r="AX162" s="27">
        <v>18.399999999999999</v>
      </c>
      <c r="AY162" s="27">
        <v>40</v>
      </c>
      <c r="AZ162" s="27">
        <v>4.16</v>
      </c>
      <c r="BA162" s="27">
        <v>1.48</v>
      </c>
      <c r="BB162" s="27">
        <v>18.850000000000001</v>
      </c>
      <c r="BC162" s="27">
        <v>39.58</v>
      </c>
      <c r="BD162" s="27">
        <v>29.14</v>
      </c>
      <c r="BE162" s="27">
        <v>44.59</v>
      </c>
      <c r="BF162" s="27">
        <v>107</v>
      </c>
      <c r="BG162" s="27">
        <v>20.02</v>
      </c>
      <c r="BH162" s="27">
        <v>8.75</v>
      </c>
      <c r="BI162" s="27">
        <v>13.8</v>
      </c>
      <c r="BJ162" s="27">
        <v>4.66</v>
      </c>
      <c r="BK162" s="27">
        <v>63.4</v>
      </c>
      <c r="BL162" s="27">
        <v>10.130000000000001</v>
      </c>
      <c r="BM162" s="27">
        <v>13.48</v>
      </c>
    </row>
    <row r="163" spans="1:65" x14ac:dyDescent="0.25">
      <c r="A163" s="13">
        <v>3945780780</v>
      </c>
      <c r="B163" t="s">
        <v>484</v>
      </c>
      <c r="C163" t="s">
        <v>849</v>
      </c>
      <c r="D163" t="s">
        <v>850</v>
      </c>
      <c r="E163" s="27">
        <v>15.94</v>
      </c>
      <c r="F163" s="27">
        <v>6.64</v>
      </c>
      <c r="G163" s="27">
        <v>5.1100000000000003</v>
      </c>
      <c r="H163" s="27">
        <v>1.7</v>
      </c>
      <c r="I163" s="27">
        <v>1.17</v>
      </c>
      <c r="J163" s="27">
        <v>4.8600000000000003</v>
      </c>
      <c r="K163" s="27">
        <v>3.88</v>
      </c>
      <c r="L163" s="27">
        <v>1.4</v>
      </c>
      <c r="M163" s="27">
        <v>4.7699999999999996</v>
      </c>
      <c r="N163" s="27">
        <v>4.4800000000000004</v>
      </c>
      <c r="O163" s="27">
        <v>0.73</v>
      </c>
      <c r="P163" s="27">
        <v>2.06</v>
      </c>
      <c r="Q163" s="27">
        <v>4.01</v>
      </c>
      <c r="R163" s="27">
        <v>4.66</v>
      </c>
      <c r="S163" s="27">
        <v>5.89</v>
      </c>
      <c r="T163" s="27">
        <v>5.18</v>
      </c>
      <c r="U163" s="27">
        <v>4.6500000000000004</v>
      </c>
      <c r="V163" s="27">
        <v>1.6</v>
      </c>
      <c r="W163" s="27">
        <v>2.83</v>
      </c>
      <c r="X163" s="27">
        <v>2.0299999999999998</v>
      </c>
      <c r="Y163" s="27">
        <v>20.440000000000001</v>
      </c>
      <c r="Z163" s="27">
        <v>9.5399999999999991</v>
      </c>
      <c r="AA163" s="27">
        <v>3.58</v>
      </c>
      <c r="AB163" s="27">
        <v>2.08</v>
      </c>
      <c r="AC163" s="27">
        <v>4.24</v>
      </c>
      <c r="AD163" s="27">
        <v>2.75</v>
      </c>
      <c r="AE163" s="29">
        <v>1562.2</v>
      </c>
      <c r="AF163" s="29">
        <v>495900</v>
      </c>
      <c r="AG163" s="25">
        <v>6.335</v>
      </c>
      <c r="AH163" s="29">
        <v>2310.6066147464235</v>
      </c>
      <c r="AI163" s="27" t="s">
        <v>786</v>
      </c>
      <c r="AJ163" s="27">
        <v>124.85325313333315</v>
      </c>
      <c r="AK163" s="27">
        <v>81.099780617164768</v>
      </c>
      <c r="AL163" s="27">
        <v>205.95</v>
      </c>
      <c r="AM163" s="27">
        <v>191.41</v>
      </c>
      <c r="AN163" s="27">
        <v>55</v>
      </c>
      <c r="AO163" s="30">
        <v>3.0396666666666667</v>
      </c>
      <c r="AP163" s="27">
        <v>176.25</v>
      </c>
      <c r="AQ163" s="27">
        <v>172.67</v>
      </c>
      <c r="AR163" s="27">
        <v>141.33000000000001</v>
      </c>
      <c r="AS163" s="27">
        <v>11.03</v>
      </c>
      <c r="AT163" s="27">
        <v>36.840000000000003</v>
      </c>
      <c r="AU163" s="27">
        <v>5.83</v>
      </c>
      <c r="AV163" s="27">
        <v>12.23</v>
      </c>
      <c r="AW163" s="27">
        <v>5.19</v>
      </c>
      <c r="AX163" s="27">
        <v>25.6</v>
      </c>
      <c r="AY163" s="27">
        <v>48.2</v>
      </c>
      <c r="AZ163" s="27">
        <v>4.1399999999999997</v>
      </c>
      <c r="BA163" s="27">
        <v>1.38</v>
      </c>
      <c r="BB163" s="27">
        <v>15.23</v>
      </c>
      <c r="BC163" s="27">
        <v>39.99</v>
      </c>
      <c r="BD163" s="27">
        <v>39</v>
      </c>
      <c r="BE163" s="27">
        <v>42.4</v>
      </c>
      <c r="BF163" s="27">
        <v>119</v>
      </c>
      <c r="BG163" s="27">
        <v>10.832500000000001</v>
      </c>
      <c r="BH163" s="27">
        <v>11.75</v>
      </c>
      <c r="BI163" s="27">
        <v>19.75</v>
      </c>
      <c r="BJ163" s="27">
        <v>3.98</v>
      </c>
      <c r="BK163" s="27">
        <v>60.67</v>
      </c>
      <c r="BL163" s="27">
        <v>10.15</v>
      </c>
      <c r="BM163" s="27">
        <v>13.39</v>
      </c>
    </row>
    <row r="164" spans="1:65" x14ac:dyDescent="0.25">
      <c r="A164" s="13">
        <v>3949660900</v>
      </c>
      <c r="B164" t="s">
        <v>484</v>
      </c>
      <c r="C164" t="s">
        <v>851</v>
      </c>
      <c r="D164" t="s">
        <v>852</v>
      </c>
      <c r="E164" s="27">
        <v>15.87</v>
      </c>
      <c r="F164" s="27">
        <v>6.67</v>
      </c>
      <c r="G164" s="27">
        <v>4.18</v>
      </c>
      <c r="H164" s="27">
        <v>1.45</v>
      </c>
      <c r="I164" s="27">
        <v>1.18</v>
      </c>
      <c r="J164" s="27">
        <v>4.58</v>
      </c>
      <c r="K164" s="27">
        <v>4.75</v>
      </c>
      <c r="L164" s="27">
        <v>1.35</v>
      </c>
      <c r="M164" s="27">
        <v>4.55</v>
      </c>
      <c r="N164" s="27">
        <v>4.5999999999999996</v>
      </c>
      <c r="O164" s="27">
        <v>0.76</v>
      </c>
      <c r="P164" s="27">
        <v>2</v>
      </c>
      <c r="Q164" s="27">
        <v>3.88</v>
      </c>
      <c r="R164" s="27">
        <v>4.7699999999999996</v>
      </c>
      <c r="S164" s="27">
        <v>5.63</v>
      </c>
      <c r="T164" s="27">
        <v>5.36</v>
      </c>
      <c r="U164" s="27">
        <v>4.37</v>
      </c>
      <c r="V164" s="27">
        <v>1.69</v>
      </c>
      <c r="W164" s="27">
        <v>2.68</v>
      </c>
      <c r="X164" s="27">
        <v>1.98</v>
      </c>
      <c r="Y164" s="27">
        <v>19.98</v>
      </c>
      <c r="Z164" s="27">
        <v>9.73</v>
      </c>
      <c r="AA164" s="27">
        <v>3.48</v>
      </c>
      <c r="AB164" s="27">
        <v>2.37</v>
      </c>
      <c r="AC164" s="27">
        <v>4.07</v>
      </c>
      <c r="AD164" s="27">
        <v>2.78</v>
      </c>
      <c r="AE164" s="29">
        <v>946.57</v>
      </c>
      <c r="AF164" s="29">
        <v>473572</v>
      </c>
      <c r="AG164" s="25">
        <v>6.319</v>
      </c>
      <c r="AH164" s="29">
        <v>2202.8621989186067</v>
      </c>
      <c r="AI164" s="27" t="s">
        <v>786</v>
      </c>
      <c r="AJ164" s="27">
        <v>108.86685610862764</v>
      </c>
      <c r="AK164" s="27">
        <v>72.5226550948247</v>
      </c>
      <c r="AL164" s="27">
        <v>181.39</v>
      </c>
      <c r="AM164" s="27">
        <v>191.04</v>
      </c>
      <c r="AN164" s="27">
        <v>60.29</v>
      </c>
      <c r="AO164" s="30">
        <v>3.1386666666666669</v>
      </c>
      <c r="AP164" s="27">
        <v>81.599999999999994</v>
      </c>
      <c r="AQ164" s="27">
        <v>145.19999999999999</v>
      </c>
      <c r="AR164" s="27">
        <v>84.29</v>
      </c>
      <c r="AS164" s="27">
        <v>10.94</v>
      </c>
      <c r="AT164" s="27">
        <v>25.26</v>
      </c>
      <c r="AU164" s="27">
        <v>5.19</v>
      </c>
      <c r="AV164" s="27">
        <v>11.75</v>
      </c>
      <c r="AW164" s="27">
        <v>4.99</v>
      </c>
      <c r="AX164" s="27">
        <v>23</v>
      </c>
      <c r="AY164" s="27">
        <v>41.25</v>
      </c>
      <c r="AZ164" s="27">
        <v>4.05</v>
      </c>
      <c r="BA164" s="27">
        <v>1.58</v>
      </c>
      <c r="BB164" s="27">
        <v>16.760000000000002</v>
      </c>
      <c r="BC164" s="27">
        <v>35.79</v>
      </c>
      <c r="BD164" s="27">
        <v>25.99</v>
      </c>
      <c r="BE164" s="27">
        <v>35.79</v>
      </c>
      <c r="BF164" s="27">
        <v>83.8</v>
      </c>
      <c r="BG164" s="27">
        <v>12.956666666666665</v>
      </c>
      <c r="BH164" s="27">
        <v>12.8</v>
      </c>
      <c r="BI164" s="27">
        <v>20</v>
      </c>
      <c r="BJ164" s="27">
        <v>3.79</v>
      </c>
      <c r="BK164" s="27">
        <v>66.86</v>
      </c>
      <c r="BL164" s="27">
        <v>9.9499999999999993</v>
      </c>
      <c r="BM164" s="27">
        <v>13.41</v>
      </c>
    </row>
    <row r="165" spans="1:65" x14ac:dyDescent="0.25">
      <c r="A165" s="13">
        <v>4046140800</v>
      </c>
      <c r="B165" t="s">
        <v>497</v>
      </c>
      <c r="C165" t="s">
        <v>509</v>
      </c>
      <c r="D165" t="s">
        <v>510</v>
      </c>
      <c r="E165" s="27">
        <v>15.9</v>
      </c>
      <c r="F165" s="27">
        <v>6.6</v>
      </c>
      <c r="G165" s="27">
        <v>4.4000000000000004</v>
      </c>
      <c r="H165" s="27">
        <v>1.55</v>
      </c>
      <c r="I165" s="27">
        <v>1.1599999999999999</v>
      </c>
      <c r="J165" s="27">
        <v>4.62</v>
      </c>
      <c r="K165" s="27">
        <v>4.55</v>
      </c>
      <c r="L165" s="27">
        <v>1.36</v>
      </c>
      <c r="M165" s="27">
        <v>4.43</v>
      </c>
      <c r="N165" s="27">
        <v>4.3499999999999996</v>
      </c>
      <c r="O165" s="27">
        <v>0.74</v>
      </c>
      <c r="P165" s="27">
        <v>1.93</v>
      </c>
      <c r="Q165" s="27">
        <v>3.84</v>
      </c>
      <c r="R165" s="27">
        <v>4.63</v>
      </c>
      <c r="S165" s="27">
        <v>5.69</v>
      </c>
      <c r="T165" s="27">
        <v>5.0599999999999996</v>
      </c>
      <c r="U165" s="27">
        <v>4.75</v>
      </c>
      <c r="V165" s="27">
        <v>1.6</v>
      </c>
      <c r="W165" s="27">
        <v>2.84</v>
      </c>
      <c r="X165" s="27">
        <v>2.04</v>
      </c>
      <c r="Y165" s="27">
        <v>20.38</v>
      </c>
      <c r="Z165" s="27">
        <v>9</v>
      </c>
      <c r="AA165" s="27">
        <v>3.52</v>
      </c>
      <c r="AB165" s="27">
        <v>2.15</v>
      </c>
      <c r="AC165" s="27">
        <v>3.74</v>
      </c>
      <c r="AD165" s="27">
        <v>2.68</v>
      </c>
      <c r="AE165" s="29">
        <v>1332.2</v>
      </c>
      <c r="AF165" s="29">
        <v>434260</v>
      </c>
      <c r="AG165" s="25">
        <v>6.3259999999999996</v>
      </c>
      <c r="AH165" s="29">
        <v>2021.4865767332954</v>
      </c>
      <c r="AI165" s="27" t="s">
        <v>786</v>
      </c>
      <c r="AJ165" s="27">
        <v>108.74517498684533</v>
      </c>
      <c r="AK165" s="27">
        <v>84.569759999999974</v>
      </c>
      <c r="AL165" s="27">
        <v>193.32</v>
      </c>
      <c r="AM165" s="27">
        <v>199.27</v>
      </c>
      <c r="AN165" s="27">
        <v>50</v>
      </c>
      <c r="AO165" s="30">
        <v>2.625</v>
      </c>
      <c r="AP165" s="27">
        <v>122.83</v>
      </c>
      <c r="AQ165" s="27">
        <v>94.8</v>
      </c>
      <c r="AR165" s="27">
        <v>119.17</v>
      </c>
      <c r="AS165" s="27">
        <v>11.21</v>
      </c>
      <c r="AT165" s="27">
        <v>31.82</v>
      </c>
      <c r="AU165" s="27">
        <v>4.97</v>
      </c>
      <c r="AV165" s="27">
        <v>12.62</v>
      </c>
      <c r="AW165" s="27">
        <v>4.17</v>
      </c>
      <c r="AX165" s="27">
        <v>27.2</v>
      </c>
      <c r="AY165" s="27">
        <v>45</v>
      </c>
      <c r="AZ165" s="27">
        <v>4.0199999999999996</v>
      </c>
      <c r="BA165" s="27">
        <v>1.47</v>
      </c>
      <c r="BB165" s="27">
        <v>14.68</v>
      </c>
      <c r="BC165" s="27">
        <v>36.659999999999997</v>
      </c>
      <c r="BD165" s="27">
        <v>19</v>
      </c>
      <c r="BE165" s="27">
        <v>37.799999999999997</v>
      </c>
      <c r="BF165" s="27">
        <v>97.33</v>
      </c>
      <c r="BG165" s="27">
        <v>11.006666666666668</v>
      </c>
      <c r="BH165" s="27">
        <v>10.19</v>
      </c>
      <c r="BI165" s="27">
        <v>16</v>
      </c>
      <c r="BJ165" s="27">
        <v>4.5999999999999996</v>
      </c>
      <c r="BK165" s="27">
        <v>61.57</v>
      </c>
      <c r="BL165" s="27">
        <v>10.36</v>
      </c>
      <c r="BM165" s="27">
        <v>12.08</v>
      </c>
    </row>
    <row r="166" spans="1:65" x14ac:dyDescent="0.25">
      <c r="A166" s="13">
        <v>4036420150</v>
      </c>
      <c r="B166" t="s">
        <v>497</v>
      </c>
      <c r="C166" t="s">
        <v>504</v>
      </c>
      <c r="D166" t="s">
        <v>505</v>
      </c>
      <c r="E166" s="27">
        <v>15.57</v>
      </c>
      <c r="F166" s="27">
        <v>6.7</v>
      </c>
      <c r="G166" s="27">
        <v>4</v>
      </c>
      <c r="H166" s="27">
        <v>1.49</v>
      </c>
      <c r="I166" s="27">
        <v>1.1299999999999999</v>
      </c>
      <c r="J166" s="27">
        <v>4.57</v>
      </c>
      <c r="K166" s="27">
        <v>4.92</v>
      </c>
      <c r="L166" s="27">
        <v>1.33</v>
      </c>
      <c r="M166" s="27">
        <v>4.37</v>
      </c>
      <c r="N166" s="27">
        <v>4.49</v>
      </c>
      <c r="O166" s="27">
        <v>0.74</v>
      </c>
      <c r="P166" s="27">
        <v>1.92</v>
      </c>
      <c r="Q166" s="27">
        <v>3.78</v>
      </c>
      <c r="R166" s="27">
        <v>4.5999999999999996</v>
      </c>
      <c r="S166" s="27">
        <v>5.75</v>
      </c>
      <c r="T166" s="27">
        <v>4.93</v>
      </c>
      <c r="U166" s="27">
        <v>4.43</v>
      </c>
      <c r="V166" s="27">
        <v>1.51</v>
      </c>
      <c r="W166" s="27">
        <v>2.7</v>
      </c>
      <c r="X166" s="27">
        <v>1.95</v>
      </c>
      <c r="Y166" s="27">
        <v>20.2</v>
      </c>
      <c r="Z166" s="27">
        <v>8.64</v>
      </c>
      <c r="AA166" s="27">
        <v>3.54</v>
      </c>
      <c r="AB166" s="27">
        <v>2.08</v>
      </c>
      <c r="AC166" s="27">
        <v>3.59</v>
      </c>
      <c r="AD166" s="27">
        <v>2.6</v>
      </c>
      <c r="AE166" s="29">
        <v>1131.7</v>
      </c>
      <c r="AF166" s="29">
        <v>482436</v>
      </c>
      <c r="AG166" s="25">
        <v>6.3940000000000001</v>
      </c>
      <c r="AH166" s="29">
        <v>2261.8279810548229</v>
      </c>
      <c r="AI166" s="27" t="s">
        <v>786</v>
      </c>
      <c r="AJ166" s="27">
        <v>83.088791609860365</v>
      </c>
      <c r="AK166" s="27">
        <v>84.569759999999974</v>
      </c>
      <c r="AL166" s="27">
        <v>167.66</v>
      </c>
      <c r="AM166" s="27">
        <v>199.02</v>
      </c>
      <c r="AN166" s="27">
        <v>66.89</v>
      </c>
      <c r="AO166" s="30">
        <v>2.41</v>
      </c>
      <c r="AP166" s="27">
        <v>128.66999999999999</v>
      </c>
      <c r="AQ166" s="27">
        <v>149</v>
      </c>
      <c r="AR166" s="27">
        <v>105</v>
      </c>
      <c r="AS166" s="27">
        <v>10.96</v>
      </c>
      <c r="AT166" s="27">
        <v>14.37</v>
      </c>
      <c r="AU166" s="27">
        <v>5.19</v>
      </c>
      <c r="AV166" s="27">
        <v>14.46</v>
      </c>
      <c r="AW166" s="27">
        <v>5.07</v>
      </c>
      <c r="AX166" s="27">
        <v>17.829999999999998</v>
      </c>
      <c r="AY166" s="27">
        <v>43.5</v>
      </c>
      <c r="AZ166" s="27">
        <v>4.01</v>
      </c>
      <c r="BA166" s="27">
        <v>1.56</v>
      </c>
      <c r="BB166" s="27">
        <v>14.51</v>
      </c>
      <c r="BC166" s="27">
        <v>34.99</v>
      </c>
      <c r="BD166" s="27">
        <v>36</v>
      </c>
      <c r="BE166" s="27">
        <v>39.33</v>
      </c>
      <c r="BF166" s="27">
        <v>102.69</v>
      </c>
      <c r="BG166" s="27">
        <v>9.99</v>
      </c>
      <c r="BH166" s="27">
        <v>11.27</v>
      </c>
      <c r="BI166" s="27">
        <v>19.329999999999998</v>
      </c>
      <c r="BJ166" s="27">
        <v>3.97</v>
      </c>
      <c r="BK166" s="27">
        <v>63.72</v>
      </c>
      <c r="BL166" s="27">
        <v>9.8000000000000007</v>
      </c>
      <c r="BM166" s="27">
        <v>11.78</v>
      </c>
    </row>
    <row r="167" spans="1:65" x14ac:dyDescent="0.25">
      <c r="A167" s="13">
        <v>4021420200</v>
      </c>
      <c r="B167" t="s">
        <v>497</v>
      </c>
      <c r="C167" t="s">
        <v>498</v>
      </c>
      <c r="D167" t="s">
        <v>499</v>
      </c>
      <c r="E167" s="27">
        <v>15.91</v>
      </c>
      <c r="F167" s="27">
        <v>6.68</v>
      </c>
      <c r="G167" s="27">
        <v>3.98</v>
      </c>
      <c r="H167" s="27">
        <v>1.56</v>
      </c>
      <c r="I167" s="27">
        <v>1.19</v>
      </c>
      <c r="J167" s="27">
        <v>4.6399999999999997</v>
      </c>
      <c r="K167" s="27">
        <v>4.9000000000000004</v>
      </c>
      <c r="L167" s="27">
        <v>1.33</v>
      </c>
      <c r="M167" s="27">
        <v>4.59</v>
      </c>
      <c r="N167" s="27">
        <v>4.3499999999999996</v>
      </c>
      <c r="O167" s="27">
        <v>0.74</v>
      </c>
      <c r="P167" s="27">
        <v>1.91</v>
      </c>
      <c r="Q167" s="27">
        <v>3.81</v>
      </c>
      <c r="R167" s="27">
        <v>4.7300000000000004</v>
      </c>
      <c r="S167" s="27">
        <v>5.64</v>
      </c>
      <c r="T167" s="27">
        <v>5.3</v>
      </c>
      <c r="U167" s="27">
        <v>4.0599999999999996</v>
      </c>
      <c r="V167" s="27">
        <v>1.49</v>
      </c>
      <c r="W167" s="27">
        <v>2.86</v>
      </c>
      <c r="X167" s="27">
        <v>1.95</v>
      </c>
      <c r="Y167" s="27">
        <v>20.02</v>
      </c>
      <c r="Z167" s="27">
        <v>8.64</v>
      </c>
      <c r="AA167" s="27">
        <v>3.94</v>
      </c>
      <c r="AB167" s="27">
        <v>2.2200000000000002</v>
      </c>
      <c r="AC167" s="27">
        <v>3.5</v>
      </c>
      <c r="AD167" s="27">
        <v>2.69</v>
      </c>
      <c r="AE167" s="29">
        <v>1068.5</v>
      </c>
      <c r="AF167" s="29">
        <v>412320</v>
      </c>
      <c r="AG167" s="25">
        <v>6.3959999999999999</v>
      </c>
      <c r="AH167" s="29">
        <v>1933.5046250363164</v>
      </c>
      <c r="AI167" s="27" t="s">
        <v>786</v>
      </c>
      <c r="AJ167" s="27">
        <v>113.48432393472685</v>
      </c>
      <c r="AK167" s="27">
        <v>87.417359999999974</v>
      </c>
      <c r="AL167" s="27">
        <v>200.9</v>
      </c>
      <c r="AM167" s="27">
        <v>200.3</v>
      </c>
      <c r="AN167" s="27">
        <v>59.33</v>
      </c>
      <c r="AO167" s="30">
        <v>2.66</v>
      </c>
      <c r="AP167" s="27">
        <v>179.6</v>
      </c>
      <c r="AQ167" s="27">
        <v>184.03</v>
      </c>
      <c r="AR167" s="27">
        <v>116</v>
      </c>
      <c r="AS167" s="27">
        <v>10.85</v>
      </c>
      <c r="AT167" s="27">
        <v>23.94</v>
      </c>
      <c r="AU167" s="27">
        <v>5.09</v>
      </c>
      <c r="AV167" s="27">
        <v>12.19</v>
      </c>
      <c r="AW167" s="27">
        <v>5.1100000000000003</v>
      </c>
      <c r="AX167" s="27">
        <v>25.5</v>
      </c>
      <c r="AY167" s="27">
        <v>38.67</v>
      </c>
      <c r="AZ167" s="27">
        <v>4.08</v>
      </c>
      <c r="BA167" s="27">
        <v>1.58</v>
      </c>
      <c r="BB167" s="27">
        <v>15.88</v>
      </c>
      <c r="BC167" s="27">
        <v>54.5</v>
      </c>
      <c r="BD167" s="27">
        <v>17.989999999999998</v>
      </c>
      <c r="BE167" s="27">
        <v>33.49</v>
      </c>
      <c r="BF167" s="27">
        <v>102.5</v>
      </c>
      <c r="BG167" s="27">
        <v>17.989999999999998</v>
      </c>
      <c r="BH167" s="27">
        <v>12.49</v>
      </c>
      <c r="BI167" s="27">
        <v>13.5</v>
      </c>
      <c r="BJ167" s="27">
        <v>5.24</v>
      </c>
      <c r="BK167" s="27">
        <v>56</v>
      </c>
      <c r="BL167" s="27">
        <v>9.7899999999999991</v>
      </c>
      <c r="BM167" s="27">
        <v>12.63</v>
      </c>
    </row>
    <row r="168" spans="1:65" x14ac:dyDescent="0.25">
      <c r="A168" s="13">
        <v>4034780550</v>
      </c>
      <c r="B168" t="s">
        <v>497</v>
      </c>
      <c r="C168" t="s">
        <v>502</v>
      </c>
      <c r="D168" t="s">
        <v>503</v>
      </c>
      <c r="E168" s="27">
        <v>15.93</v>
      </c>
      <c r="F168" s="27">
        <v>6.63</v>
      </c>
      <c r="G168" s="27">
        <v>3.98</v>
      </c>
      <c r="H168" s="27">
        <v>1.55</v>
      </c>
      <c r="I168" s="27">
        <v>1.2</v>
      </c>
      <c r="J168" s="27">
        <v>4.6399999999999997</v>
      </c>
      <c r="K168" s="27">
        <v>4.9000000000000004</v>
      </c>
      <c r="L168" s="27">
        <v>1.33</v>
      </c>
      <c r="M168" s="27">
        <v>4.59</v>
      </c>
      <c r="N168" s="27">
        <v>4.37</v>
      </c>
      <c r="O168" s="27">
        <v>0.74</v>
      </c>
      <c r="P168" s="27">
        <v>1.94</v>
      </c>
      <c r="Q168" s="27">
        <v>3.81</v>
      </c>
      <c r="R168" s="27">
        <v>4.7300000000000004</v>
      </c>
      <c r="S168" s="27">
        <v>5.64</v>
      </c>
      <c r="T168" s="27">
        <v>5.38</v>
      </c>
      <c r="U168" s="27">
        <v>4.08</v>
      </c>
      <c r="V168" s="27">
        <v>1.48</v>
      </c>
      <c r="W168" s="27">
        <v>2.85</v>
      </c>
      <c r="X168" s="27">
        <v>1.95</v>
      </c>
      <c r="Y168" s="27">
        <v>19.850000000000001</v>
      </c>
      <c r="Z168" s="27">
        <v>8.64</v>
      </c>
      <c r="AA168" s="27">
        <v>3.76</v>
      </c>
      <c r="AB168" s="27">
        <v>2.27</v>
      </c>
      <c r="AC168" s="27">
        <v>3.5</v>
      </c>
      <c r="AD168" s="27">
        <v>2.69</v>
      </c>
      <c r="AE168" s="29">
        <v>971</v>
      </c>
      <c r="AF168" s="29">
        <v>356725</v>
      </c>
      <c r="AG168" s="25">
        <v>6.4119999999999999</v>
      </c>
      <c r="AH168" s="29">
        <v>1675.6046699924195</v>
      </c>
      <c r="AI168" s="27" t="s">
        <v>786</v>
      </c>
      <c r="AJ168" s="27">
        <v>122.04751050782301</v>
      </c>
      <c r="AK168" s="27">
        <v>81.722159999999874</v>
      </c>
      <c r="AL168" s="27">
        <v>203.76999999999998</v>
      </c>
      <c r="AM168" s="27">
        <v>200.37</v>
      </c>
      <c r="AN168" s="27">
        <v>50</v>
      </c>
      <c r="AO168" s="30">
        <v>2.6459999999999999</v>
      </c>
      <c r="AP168" s="27">
        <v>96.67</v>
      </c>
      <c r="AQ168" s="27">
        <v>102.5</v>
      </c>
      <c r="AR168" s="27">
        <v>122.5</v>
      </c>
      <c r="AS168" s="27">
        <v>10.84</v>
      </c>
      <c r="AT168" s="27">
        <v>22.5</v>
      </c>
      <c r="AU168" s="27">
        <v>5.24</v>
      </c>
      <c r="AV168" s="27">
        <v>13.29</v>
      </c>
      <c r="AW168" s="27">
        <v>4.34</v>
      </c>
      <c r="AX168" s="27">
        <v>18.329999999999998</v>
      </c>
      <c r="AY168" s="27">
        <v>25</v>
      </c>
      <c r="AZ168" s="27">
        <v>4.08</v>
      </c>
      <c r="BA168" s="27">
        <v>1.51</v>
      </c>
      <c r="BB168" s="27">
        <v>12.75</v>
      </c>
      <c r="BC168" s="27">
        <v>25.99</v>
      </c>
      <c r="BD168" s="27">
        <v>27.32</v>
      </c>
      <c r="BE168" s="27">
        <v>31.94</v>
      </c>
      <c r="BF168" s="27">
        <v>75</v>
      </c>
      <c r="BG168" s="27">
        <v>14.950000000000001</v>
      </c>
      <c r="BH168" s="27">
        <v>9.82</v>
      </c>
      <c r="BI168" s="27">
        <v>12</v>
      </c>
      <c r="BJ168" s="27">
        <v>3.99</v>
      </c>
      <c r="BK168" s="27">
        <v>45.33</v>
      </c>
      <c r="BL168" s="27">
        <v>10.039999999999999</v>
      </c>
      <c r="BM168" s="27">
        <v>13.24</v>
      </c>
    </row>
    <row r="169" spans="1:65" x14ac:dyDescent="0.25">
      <c r="A169" s="13">
        <v>4036420700</v>
      </c>
      <c r="B169" t="s">
        <v>497</v>
      </c>
      <c r="C169" t="s">
        <v>504</v>
      </c>
      <c r="D169" t="s">
        <v>506</v>
      </c>
      <c r="E169" s="27">
        <v>15.35</v>
      </c>
      <c r="F169" s="27">
        <v>6.73</v>
      </c>
      <c r="G169" s="27">
        <v>4</v>
      </c>
      <c r="H169" s="27">
        <v>1.46</v>
      </c>
      <c r="I169" s="27">
        <v>1.1399999999999999</v>
      </c>
      <c r="J169" s="27">
        <v>4.55</v>
      </c>
      <c r="K169" s="27">
        <v>4.92</v>
      </c>
      <c r="L169" s="27">
        <v>1.33</v>
      </c>
      <c r="M169" s="27">
        <v>4.4400000000000004</v>
      </c>
      <c r="N169" s="27">
        <v>4.5599999999999996</v>
      </c>
      <c r="O169" s="27">
        <v>0.74</v>
      </c>
      <c r="P169" s="27">
        <v>1.92</v>
      </c>
      <c r="Q169" s="27">
        <v>3.8</v>
      </c>
      <c r="R169" s="27">
        <v>4.63</v>
      </c>
      <c r="S169" s="27">
        <v>5.74</v>
      </c>
      <c r="T169" s="27">
        <v>4.82</v>
      </c>
      <c r="U169" s="27">
        <v>4.34</v>
      </c>
      <c r="V169" s="27">
        <v>1.51</v>
      </c>
      <c r="W169" s="27">
        <v>2.7</v>
      </c>
      <c r="X169" s="27">
        <v>1.95</v>
      </c>
      <c r="Y169" s="27">
        <v>20.12</v>
      </c>
      <c r="Z169" s="27">
        <v>8.64</v>
      </c>
      <c r="AA169" s="27">
        <v>3.46</v>
      </c>
      <c r="AB169" s="27">
        <v>2.04</v>
      </c>
      <c r="AC169" s="27">
        <v>3.58</v>
      </c>
      <c r="AD169" s="27">
        <v>2.61</v>
      </c>
      <c r="AE169" s="29">
        <v>823.34</v>
      </c>
      <c r="AF169" s="29">
        <v>328659</v>
      </c>
      <c r="AG169" s="25">
        <v>6.4399999999999995</v>
      </c>
      <c r="AH169" s="29">
        <v>1548.2976604099833</v>
      </c>
      <c r="AI169" s="27" t="s">
        <v>786</v>
      </c>
      <c r="AJ169" s="27">
        <v>116.78527107117657</v>
      </c>
      <c r="AK169" s="27">
        <v>82.617119999999787</v>
      </c>
      <c r="AL169" s="27">
        <v>199.41000000000003</v>
      </c>
      <c r="AM169" s="27">
        <v>199.59</v>
      </c>
      <c r="AN169" s="27">
        <v>54.55</v>
      </c>
      <c r="AO169" s="30">
        <v>2.5470000000000002</v>
      </c>
      <c r="AP169" s="27">
        <v>135.4</v>
      </c>
      <c r="AQ169" s="27">
        <v>137</v>
      </c>
      <c r="AR169" s="27">
        <v>127.4</v>
      </c>
      <c r="AS169" s="27">
        <v>10.9</v>
      </c>
      <c r="AT169" s="27">
        <v>23.33</v>
      </c>
      <c r="AU169" s="27">
        <v>5.09</v>
      </c>
      <c r="AV169" s="27">
        <v>11.99</v>
      </c>
      <c r="AW169" s="27">
        <v>4.95</v>
      </c>
      <c r="AX169" s="27">
        <v>18.399999999999999</v>
      </c>
      <c r="AY169" s="27">
        <v>53.2</v>
      </c>
      <c r="AZ169" s="27">
        <v>4.05</v>
      </c>
      <c r="BA169" s="27">
        <v>1.53</v>
      </c>
      <c r="BB169" s="27">
        <v>14.34</v>
      </c>
      <c r="BC169" s="27">
        <v>24.33</v>
      </c>
      <c r="BD169" s="27">
        <v>23.99</v>
      </c>
      <c r="BE169" s="27">
        <v>21.85</v>
      </c>
      <c r="BF169" s="27">
        <v>78.75</v>
      </c>
      <c r="BG169" s="27">
        <v>3.75</v>
      </c>
      <c r="BH169" s="27">
        <v>11.57</v>
      </c>
      <c r="BI169" s="27">
        <v>15.4</v>
      </c>
      <c r="BJ169" s="27">
        <v>4.0199999999999996</v>
      </c>
      <c r="BK169" s="27">
        <v>62.4</v>
      </c>
      <c r="BL169" s="27">
        <v>9.76</v>
      </c>
      <c r="BM169" s="27">
        <v>11.59</v>
      </c>
    </row>
    <row r="170" spans="1:65" x14ac:dyDescent="0.25">
      <c r="A170" s="13">
        <v>4038620712</v>
      </c>
      <c r="B170" t="s">
        <v>497</v>
      </c>
      <c r="C170" t="s">
        <v>507</v>
      </c>
      <c r="D170" t="s">
        <v>508</v>
      </c>
      <c r="E170" s="27">
        <v>15.92</v>
      </c>
      <c r="F170" s="27">
        <v>6.64</v>
      </c>
      <c r="G170" s="27">
        <v>3.98</v>
      </c>
      <c r="H170" s="27">
        <v>1.56</v>
      </c>
      <c r="I170" s="27">
        <v>1.1599999999999999</v>
      </c>
      <c r="J170" s="27">
        <v>4.5</v>
      </c>
      <c r="K170" s="27">
        <v>4.9000000000000004</v>
      </c>
      <c r="L170" s="27">
        <v>1.34</v>
      </c>
      <c r="M170" s="27">
        <v>4.55</v>
      </c>
      <c r="N170" s="27">
        <v>4.3600000000000003</v>
      </c>
      <c r="O170" s="27">
        <v>0.74</v>
      </c>
      <c r="P170" s="27">
        <v>1.93</v>
      </c>
      <c r="Q170" s="27">
        <v>3.83</v>
      </c>
      <c r="R170" s="27">
        <v>4.7</v>
      </c>
      <c r="S170" s="27">
        <v>5.74</v>
      </c>
      <c r="T170" s="27">
        <v>4.55</v>
      </c>
      <c r="U170" s="27">
        <v>4.16</v>
      </c>
      <c r="V170" s="27">
        <v>1.49</v>
      </c>
      <c r="W170" s="27">
        <v>2.63</v>
      </c>
      <c r="X170" s="27">
        <v>1.95</v>
      </c>
      <c r="Y170" s="27">
        <v>20.04</v>
      </c>
      <c r="Z170" s="27">
        <v>8.75</v>
      </c>
      <c r="AA170" s="27">
        <v>3.65</v>
      </c>
      <c r="AB170" s="27">
        <v>2</v>
      </c>
      <c r="AC170" s="27">
        <v>3.5</v>
      </c>
      <c r="AD170" s="27">
        <v>2.62</v>
      </c>
      <c r="AE170" s="29">
        <v>681.25</v>
      </c>
      <c r="AF170" s="29">
        <v>420000</v>
      </c>
      <c r="AG170" s="25">
        <v>6.2750000000000004</v>
      </c>
      <c r="AH170" s="29">
        <v>1944.6338413884725</v>
      </c>
      <c r="AI170" s="27" t="s">
        <v>786</v>
      </c>
      <c r="AJ170" s="27">
        <v>98.837087885376548</v>
      </c>
      <c r="AK170" s="27">
        <v>90.753119999999981</v>
      </c>
      <c r="AL170" s="27">
        <v>189.59</v>
      </c>
      <c r="AM170" s="27">
        <v>201.02</v>
      </c>
      <c r="AN170" s="27">
        <v>62</v>
      </c>
      <c r="AO170" s="30">
        <v>2.5870000000000002</v>
      </c>
      <c r="AP170" s="27">
        <v>111.67</v>
      </c>
      <c r="AQ170" s="27">
        <v>76.33</v>
      </c>
      <c r="AR170" s="27">
        <v>96.33</v>
      </c>
      <c r="AS170" s="27">
        <v>10.82</v>
      </c>
      <c r="AT170" s="27">
        <v>41.74</v>
      </c>
      <c r="AU170" s="27">
        <v>4.95</v>
      </c>
      <c r="AV170" s="27">
        <v>12.59</v>
      </c>
      <c r="AW170" s="27">
        <v>5.24</v>
      </c>
      <c r="AX170" s="27">
        <v>17.5</v>
      </c>
      <c r="AY170" s="27">
        <v>43.33</v>
      </c>
      <c r="AZ170" s="27">
        <v>4.17</v>
      </c>
      <c r="BA170" s="27">
        <v>1.1399999999999999</v>
      </c>
      <c r="BB170" s="27">
        <v>18.25</v>
      </c>
      <c r="BC170" s="27">
        <v>37.479999999999997</v>
      </c>
      <c r="BD170" s="27">
        <v>22.5</v>
      </c>
      <c r="BE170" s="27">
        <v>24.97</v>
      </c>
      <c r="BF170" s="27">
        <v>87.5</v>
      </c>
      <c r="BG170" s="27">
        <v>8.25</v>
      </c>
      <c r="BH170" s="27">
        <v>7</v>
      </c>
      <c r="BI170" s="27">
        <v>17.5</v>
      </c>
      <c r="BJ170" s="27">
        <v>3.54</v>
      </c>
      <c r="BK170" s="27">
        <v>40</v>
      </c>
      <c r="BL170" s="27">
        <v>9.86</v>
      </c>
      <c r="BM170" s="27">
        <v>11.04</v>
      </c>
    </row>
    <row r="171" spans="1:65" x14ac:dyDescent="0.25">
      <c r="A171" s="13">
        <v>4046140865</v>
      </c>
      <c r="B171" t="s">
        <v>497</v>
      </c>
      <c r="C171" t="s">
        <v>509</v>
      </c>
      <c r="D171" t="s">
        <v>511</v>
      </c>
      <c r="E171" s="27">
        <v>15.9</v>
      </c>
      <c r="F171" s="27">
        <v>6.69</v>
      </c>
      <c r="G171" s="27">
        <v>4.3600000000000003</v>
      </c>
      <c r="H171" s="27">
        <v>1.53</v>
      </c>
      <c r="I171" s="27">
        <v>1.1599999999999999</v>
      </c>
      <c r="J171" s="27">
        <v>4.5999999999999996</v>
      </c>
      <c r="K171" s="27">
        <v>4.54</v>
      </c>
      <c r="L171" s="27">
        <v>1.35</v>
      </c>
      <c r="M171" s="27">
        <v>4.49</v>
      </c>
      <c r="N171" s="27">
        <v>4.3499999999999996</v>
      </c>
      <c r="O171" s="27">
        <v>0.74</v>
      </c>
      <c r="P171" s="27">
        <v>1.91</v>
      </c>
      <c r="Q171" s="27">
        <v>3.85</v>
      </c>
      <c r="R171" s="27">
        <v>4.6500000000000004</v>
      </c>
      <c r="S171" s="27">
        <v>5.7</v>
      </c>
      <c r="T171" s="27">
        <v>4.88</v>
      </c>
      <c r="U171" s="27">
        <v>4.51</v>
      </c>
      <c r="V171" s="27">
        <v>1.59</v>
      </c>
      <c r="W171" s="27">
        <v>2.8</v>
      </c>
      <c r="X171" s="27">
        <v>2.02</v>
      </c>
      <c r="Y171" s="27">
        <v>20.23</v>
      </c>
      <c r="Z171" s="27">
        <v>8.9600000000000009</v>
      </c>
      <c r="AA171" s="27">
        <v>3.39</v>
      </c>
      <c r="AB171" s="27">
        <v>2.0699999999999998</v>
      </c>
      <c r="AC171" s="27">
        <v>3.75</v>
      </c>
      <c r="AD171" s="27">
        <v>2.66</v>
      </c>
      <c r="AE171" s="29">
        <v>822.44</v>
      </c>
      <c r="AF171" s="29">
        <v>378174.6</v>
      </c>
      <c r="AG171" s="25">
        <v>6.4109999999999996</v>
      </c>
      <c r="AH171" s="29">
        <v>1776.1716839143385</v>
      </c>
      <c r="AI171" s="27" t="s">
        <v>786</v>
      </c>
      <c r="AJ171" s="27">
        <v>108.74517498684533</v>
      </c>
      <c r="AK171" s="27">
        <v>84.569759999999974</v>
      </c>
      <c r="AL171" s="27">
        <v>193.32</v>
      </c>
      <c r="AM171" s="27">
        <v>199.42</v>
      </c>
      <c r="AN171" s="27">
        <v>56.43</v>
      </c>
      <c r="AO171" s="30">
        <v>2.6191428571428572</v>
      </c>
      <c r="AP171" s="27">
        <v>108.17</v>
      </c>
      <c r="AQ171" s="27">
        <v>123</v>
      </c>
      <c r="AR171" s="27">
        <v>106.57</v>
      </c>
      <c r="AS171" s="27">
        <v>11.05</v>
      </c>
      <c r="AT171" s="27">
        <v>31.82</v>
      </c>
      <c r="AU171" s="27">
        <v>4.9400000000000004</v>
      </c>
      <c r="AV171" s="27">
        <v>12.39</v>
      </c>
      <c r="AW171" s="27">
        <v>4.18</v>
      </c>
      <c r="AX171" s="27">
        <v>25.14</v>
      </c>
      <c r="AY171" s="27">
        <v>42.71</v>
      </c>
      <c r="AZ171" s="27">
        <v>4.0599999999999996</v>
      </c>
      <c r="BA171" s="27">
        <v>1.38</v>
      </c>
      <c r="BB171" s="27">
        <v>16.7</v>
      </c>
      <c r="BC171" s="27">
        <v>25.79</v>
      </c>
      <c r="BD171" s="27">
        <v>19.27</v>
      </c>
      <c r="BE171" s="27">
        <v>25.75</v>
      </c>
      <c r="BF171" s="27">
        <v>90</v>
      </c>
      <c r="BG171" s="27">
        <v>11.006666666666668</v>
      </c>
      <c r="BH171" s="27">
        <v>9.35</v>
      </c>
      <c r="BI171" s="27">
        <v>18</v>
      </c>
      <c r="BJ171" s="27">
        <v>4.07</v>
      </c>
      <c r="BK171" s="27">
        <v>58.88</v>
      </c>
      <c r="BL171" s="27">
        <v>10.24</v>
      </c>
      <c r="BM171" s="27">
        <v>11.79</v>
      </c>
    </row>
    <row r="172" spans="1:65" x14ac:dyDescent="0.25">
      <c r="A172" s="13">
        <v>4121660400</v>
      </c>
      <c r="B172" t="s">
        <v>512</v>
      </c>
      <c r="C172" t="s">
        <v>788</v>
      </c>
      <c r="D172" t="s">
        <v>789</v>
      </c>
      <c r="E172" s="27">
        <v>15.93</v>
      </c>
      <c r="F172" s="27">
        <v>8.0399999999999991</v>
      </c>
      <c r="G172" s="27">
        <v>5.05</v>
      </c>
      <c r="H172" s="27">
        <v>1.56</v>
      </c>
      <c r="I172" s="27">
        <v>1.1599999999999999</v>
      </c>
      <c r="J172" s="27">
        <v>4.8899999999999997</v>
      </c>
      <c r="K172" s="27">
        <v>4.82</v>
      </c>
      <c r="L172" s="27">
        <v>1.58</v>
      </c>
      <c r="M172" s="27">
        <v>4.8</v>
      </c>
      <c r="N172" s="27">
        <v>3.72</v>
      </c>
      <c r="O172" s="27">
        <v>0.75</v>
      </c>
      <c r="P172" s="27">
        <v>1.9</v>
      </c>
      <c r="Q172" s="27">
        <v>4.3</v>
      </c>
      <c r="R172" s="27">
        <v>4.8</v>
      </c>
      <c r="S172" s="27">
        <v>5.4</v>
      </c>
      <c r="T172" s="27">
        <v>5.19</v>
      </c>
      <c r="U172" s="27">
        <v>6.12</v>
      </c>
      <c r="V172" s="27">
        <v>1.64</v>
      </c>
      <c r="W172" s="27">
        <v>2.6</v>
      </c>
      <c r="X172" s="27">
        <v>2.2799999999999998</v>
      </c>
      <c r="Y172" s="27">
        <v>21.4</v>
      </c>
      <c r="Z172" s="27">
        <v>9.84</v>
      </c>
      <c r="AA172" s="27">
        <v>3.78</v>
      </c>
      <c r="AB172" s="27">
        <v>1.87</v>
      </c>
      <c r="AC172" s="27">
        <v>4.41</v>
      </c>
      <c r="AD172" s="27">
        <v>2.93</v>
      </c>
      <c r="AE172" s="29">
        <v>1862.2</v>
      </c>
      <c r="AF172" s="29">
        <v>654342.86</v>
      </c>
      <c r="AG172" s="25">
        <v>6.6280000000000001</v>
      </c>
      <c r="AH172" s="29">
        <v>3143.3453364191541</v>
      </c>
      <c r="AI172" s="27" t="s">
        <v>786</v>
      </c>
      <c r="AJ172" s="27">
        <v>89.375299999999868</v>
      </c>
      <c r="AK172" s="27">
        <v>103.1678999999997</v>
      </c>
      <c r="AL172" s="27">
        <v>192.55</v>
      </c>
      <c r="AM172" s="27">
        <v>192.56</v>
      </c>
      <c r="AN172" s="27">
        <v>60</v>
      </c>
      <c r="AO172" s="30">
        <v>3.3239999999999998</v>
      </c>
      <c r="AP172" s="27">
        <v>244</v>
      </c>
      <c r="AQ172" s="27">
        <v>231</v>
      </c>
      <c r="AR172" s="27">
        <v>122</v>
      </c>
      <c r="AS172" s="27">
        <v>11.79</v>
      </c>
      <c r="AT172" s="27">
        <v>25.03</v>
      </c>
      <c r="AU172" s="27">
        <v>5.75</v>
      </c>
      <c r="AV172" s="27">
        <v>13.49</v>
      </c>
      <c r="AW172" s="27">
        <v>5.87</v>
      </c>
      <c r="AX172" s="27">
        <v>33.33</v>
      </c>
      <c r="AY172" s="27">
        <v>40</v>
      </c>
      <c r="AZ172" s="27">
        <v>4.0599999999999996</v>
      </c>
      <c r="BA172" s="27">
        <v>1.6</v>
      </c>
      <c r="BB172" s="27">
        <v>19</v>
      </c>
      <c r="BC172" s="27">
        <v>40.67</v>
      </c>
      <c r="BD172" s="27">
        <v>26.52</v>
      </c>
      <c r="BE172" s="27">
        <v>34.549999999999997</v>
      </c>
      <c r="BF172" s="27">
        <v>69.33</v>
      </c>
      <c r="BG172" s="27">
        <v>3.75</v>
      </c>
      <c r="BH172" s="27">
        <v>12.62</v>
      </c>
      <c r="BI172" s="27">
        <v>21.33</v>
      </c>
      <c r="BJ172" s="27">
        <v>4.16</v>
      </c>
      <c r="BK172" s="27">
        <v>91</v>
      </c>
      <c r="BL172" s="27">
        <v>12.23</v>
      </c>
      <c r="BM172" s="27">
        <v>11.07</v>
      </c>
    </row>
    <row r="173" spans="1:65" x14ac:dyDescent="0.25">
      <c r="A173" s="13">
        <v>4138900600</v>
      </c>
      <c r="B173" t="s">
        <v>512</v>
      </c>
      <c r="C173" t="s">
        <v>513</v>
      </c>
      <c r="D173" t="s">
        <v>514</v>
      </c>
      <c r="E173" s="27">
        <v>15.94</v>
      </c>
      <c r="F173" s="27">
        <v>7.98</v>
      </c>
      <c r="G173" s="27">
        <v>5.16</v>
      </c>
      <c r="H173" s="27">
        <v>1.48</v>
      </c>
      <c r="I173" s="27">
        <v>1.19</v>
      </c>
      <c r="J173" s="27">
        <v>4.93</v>
      </c>
      <c r="K173" s="27">
        <v>4.72</v>
      </c>
      <c r="L173" s="27">
        <v>1.67</v>
      </c>
      <c r="M173" s="27">
        <v>4.96</v>
      </c>
      <c r="N173" s="27">
        <v>4.4400000000000004</v>
      </c>
      <c r="O173" s="27">
        <v>0.77</v>
      </c>
      <c r="P173" s="27">
        <v>2.02</v>
      </c>
      <c r="Q173" s="27">
        <v>4.29</v>
      </c>
      <c r="R173" s="27">
        <v>4.84</v>
      </c>
      <c r="S173" s="27">
        <v>5.57</v>
      </c>
      <c r="T173" s="27">
        <v>5.28</v>
      </c>
      <c r="U173" s="27">
        <v>6.64</v>
      </c>
      <c r="V173" s="27">
        <v>1.7</v>
      </c>
      <c r="W173" s="27">
        <v>2.7</v>
      </c>
      <c r="X173" s="27">
        <v>2.2999999999999998</v>
      </c>
      <c r="Y173" s="27">
        <v>21.74</v>
      </c>
      <c r="Z173" s="27">
        <v>9.7799999999999994</v>
      </c>
      <c r="AA173" s="27">
        <v>3.78</v>
      </c>
      <c r="AB173" s="27">
        <v>1.99</v>
      </c>
      <c r="AC173" s="27">
        <v>4.42</v>
      </c>
      <c r="AD173" s="27">
        <v>3</v>
      </c>
      <c r="AE173" s="29">
        <v>2626</v>
      </c>
      <c r="AF173" s="29">
        <v>686120</v>
      </c>
      <c r="AG173" s="25">
        <v>6.463000000000001</v>
      </c>
      <c r="AH173" s="29">
        <v>3240.0474008874462</v>
      </c>
      <c r="AI173" s="27" t="s">
        <v>786</v>
      </c>
      <c r="AJ173" s="27">
        <v>100.71411359499976</v>
      </c>
      <c r="AK173" s="27">
        <v>103.1678999999997</v>
      </c>
      <c r="AL173" s="27">
        <v>203.88</v>
      </c>
      <c r="AM173" s="27">
        <v>189.56</v>
      </c>
      <c r="AN173" s="27">
        <v>81.98</v>
      </c>
      <c r="AO173" s="30">
        <v>3.69</v>
      </c>
      <c r="AP173" s="27">
        <v>281</v>
      </c>
      <c r="AQ173" s="27">
        <v>261</v>
      </c>
      <c r="AR173" s="27">
        <v>119</v>
      </c>
      <c r="AS173" s="27">
        <v>11.84</v>
      </c>
      <c r="AT173" s="27">
        <v>17.149999999999999</v>
      </c>
      <c r="AU173" s="27">
        <v>5.7</v>
      </c>
      <c r="AV173" s="27">
        <v>13.49</v>
      </c>
      <c r="AW173" s="27">
        <v>5.97</v>
      </c>
      <c r="AX173" s="27">
        <v>40.25</v>
      </c>
      <c r="AY173" s="27">
        <v>63.75</v>
      </c>
      <c r="AZ173" s="27">
        <v>4.05</v>
      </c>
      <c r="BA173" s="27">
        <v>1.61</v>
      </c>
      <c r="BB173" s="27">
        <v>21.75</v>
      </c>
      <c r="BC173" s="27">
        <v>39.47</v>
      </c>
      <c r="BD173" s="27">
        <v>28.4</v>
      </c>
      <c r="BE173" s="27">
        <v>38.700000000000003</v>
      </c>
      <c r="BF173" s="27">
        <v>71.67</v>
      </c>
      <c r="BG173" s="27">
        <v>8.25</v>
      </c>
      <c r="BH173" s="27">
        <v>12.6</v>
      </c>
      <c r="BI173" s="27">
        <v>25</v>
      </c>
      <c r="BJ173" s="27">
        <v>3.99</v>
      </c>
      <c r="BK173" s="27">
        <v>83</v>
      </c>
      <c r="BL173" s="27">
        <v>12.26</v>
      </c>
      <c r="BM173" s="27">
        <v>10.96</v>
      </c>
    </row>
    <row r="174" spans="1:65" x14ac:dyDescent="0.25">
      <c r="A174" s="13">
        <v>4210900075</v>
      </c>
      <c r="B174" t="s">
        <v>515</v>
      </c>
      <c r="C174" t="s">
        <v>516</v>
      </c>
      <c r="D174" t="s">
        <v>517</v>
      </c>
      <c r="E174" s="27">
        <v>15.85</v>
      </c>
      <c r="F174" s="27">
        <v>6.57</v>
      </c>
      <c r="G174" s="27">
        <v>5.12</v>
      </c>
      <c r="H174" s="27">
        <v>1.49</v>
      </c>
      <c r="I174" s="27">
        <v>1.18</v>
      </c>
      <c r="J174" s="27">
        <v>4.5999999999999996</v>
      </c>
      <c r="K174" s="27">
        <v>4.33</v>
      </c>
      <c r="L174" s="27">
        <v>1.57</v>
      </c>
      <c r="M174" s="27">
        <v>4.67</v>
      </c>
      <c r="N174" s="27">
        <v>4.3499999999999996</v>
      </c>
      <c r="O174" s="27">
        <v>0.75</v>
      </c>
      <c r="P174" s="27">
        <v>1.97</v>
      </c>
      <c r="Q174" s="27">
        <v>3.85</v>
      </c>
      <c r="R174" s="27">
        <v>4.6100000000000003</v>
      </c>
      <c r="S174" s="27">
        <v>5.76</v>
      </c>
      <c r="T174" s="27">
        <v>4.75</v>
      </c>
      <c r="U174" s="27">
        <v>5.0999999999999996</v>
      </c>
      <c r="V174" s="27">
        <v>1.65</v>
      </c>
      <c r="W174" s="27">
        <v>2.73</v>
      </c>
      <c r="X174" s="27">
        <v>1.91</v>
      </c>
      <c r="Y174" s="27">
        <v>19.940000000000001</v>
      </c>
      <c r="Z174" s="27">
        <v>9.77</v>
      </c>
      <c r="AA174" s="27">
        <v>2.85</v>
      </c>
      <c r="AB174" s="27">
        <v>1.95</v>
      </c>
      <c r="AC174" s="27">
        <v>4.04</v>
      </c>
      <c r="AD174" s="27">
        <v>2.83</v>
      </c>
      <c r="AE174" s="29">
        <v>1769.78</v>
      </c>
      <c r="AF174" s="29">
        <v>587159</v>
      </c>
      <c r="AG174" s="25">
        <v>6.2110000000000003</v>
      </c>
      <c r="AH174" s="29">
        <v>2700.2691690213273</v>
      </c>
      <c r="AI174" s="27" t="s">
        <v>786</v>
      </c>
      <c r="AJ174" s="27">
        <v>125.80059791666643</v>
      </c>
      <c r="AK174" s="27">
        <v>94.450981195756768</v>
      </c>
      <c r="AL174" s="27">
        <v>220.25</v>
      </c>
      <c r="AM174" s="27">
        <v>200.75</v>
      </c>
      <c r="AN174" s="27">
        <v>74.180000000000007</v>
      </c>
      <c r="AO174" s="30">
        <v>3.0917500000000002</v>
      </c>
      <c r="AP174" s="27">
        <v>130</v>
      </c>
      <c r="AQ174" s="27">
        <v>81.25</v>
      </c>
      <c r="AR174" s="27">
        <v>127.4</v>
      </c>
      <c r="AS174" s="27">
        <v>11.17</v>
      </c>
      <c r="AT174" s="27">
        <v>13.35</v>
      </c>
      <c r="AU174" s="27">
        <v>6.36</v>
      </c>
      <c r="AV174" s="27">
        <v>10.99</v>
      </c>
      <c r="AW174" s="27">
        <v>6.13</v>
      </c>
      <c r="AX174" s="27">
        <v>28.6</v>
      </c>
      <c r="AY174" s="27">
        <v>54.4</v>
      </c>
      <c r="AZ174" s="27">
        <v>4.1100000000000003</v>
      </c>
      <c r="BA174" s="27">
        <v>1.68</v>
      </c>
      <c r="BB174" s="27">
        <v>16</v>
      </c>
      <c r="BC174" s="27">
        <v>37.119999999999997</v>
      </c>
      <c r="BD174" s="27">
        <v>30.33</v>
      </c>
      <c r="BE174" s="27">
        <v>38.65</v>
      </c>
      <c r="BF174" s="27">
        <v>98.53</v>
      </c>
      <c r="BG174" s="27">
        <v>8.3333333333333339</v>
      </c>
      <c r="BH174" s="27">
        <v>12.99</v>
      </c>
      <c r="BI174" s="27">
        <v>20</v>
      </c>
      <c r="BJ174" s="27">
        <v>3.55</v>
      </c>
      <c r="BK174" s="27">
        <v>71.25</v>
      </c>
      <c r="BL174" s="27">
        <v>10.91</v>
      </c>
      <c r="BM174" s="27">
        <v>12.07</v>
      </c>
    </row>
    <row r="175" spans="1:65" x14ac:dyDescent="0.25">
      <c r="A175" s="13">
        <v>4225420430</v>
      </c>
      <c r="B175" t="s">
        <v>515</v>
      </c>
      <c r="C175" t="s">
        <v>870</v>
      </c>
      <c r="D175" t="s">
        <v>871</v>
      </c>
      <c r="E175" s="27">
        <v>15.92</v>
      </c>
      <c r="F175" s="27">
        <v>6.74</v>
      </c>
      <c r="G175" s="27">
        <v>5.23</v>
      </c>
      <c r="H175" s="27">
        <v>1.47</v>
      </c>
      <c r="I175" s="27">
        <v>1.17</v>
      </c>
      <c r="J175" s="27">
        <v>4.58</v>
      </c>
      <c r="K175" s="27">
        <v>4.45</v>
      </c>
      <c r="L175" s="27">
        <v>1.49</v>
      </c>
      <c r="M175" s="27">
        <v>4.58</v>
      </c>
      <c r="N175" s="27">
        <v>4.43</v>
      </c>
      <c r="O175" s="27">
        <v>0.73</v>
      </c>
      <c r="P175" s="27">
        <v>1.94</v>
      </c>
      <c r="Q175" s="27">
        <v>3.69</v>
      </c>
      <c r="R175" s="27">
        <v>4.6100000000000003</v>
      </c>
      <c r="S175" s="27">
        <v>5.69</v>
      </c>
      <c r="T175" s="27">
        <v>4.57</v>
      </c>
      <c r="U175" s="27">
        <v>4.6500000000000004</v>
      </c>
      <c r="V175" s="27">
        <v>1.6</v>
      </c>
      <c r="W175" s="27">
        <v>2.68</v>
      </c>
      <c r="X175" s="27">
        <v>1.89</v>
      </c>
      <c r="Y175" s="27">
        <v>20.07</v>
      </c>
      <c r="Z175" s="27">
        <v>9.9499999999999993</v>
      </c>
      <c r="AA175" s="27">
        <v>2.64</v>
      </c>
      <c r="AB175" s="27">
        <v>1.87</v>
      </c>
      <c r="AC175" s="27">
        <v>4.0999999999999996</v>
      </c>
      <c r="AD175" s="27">
        <v>2.73</v>
      </c>
      <c r="AE175" s="29">
        <v>1554.4</v>
      </c>
      <c r="AF175" s="29">
        <v>577928</v>
      </c>
      <c r="AG175" s="25">
        <v>6.3375000000000004</v>
      </c>
      <c r="AH175" s="29">
        <v>2693.5170630756611</v>
      </c>
      <c r="AI175" s="27">
        <v>258.39271666666639</v>
      </c>
      <c r="AJ175" s="27" t="s">
        <v>786</v>
      </c>
      <c r="AK175" s="27" t="s">
        <v>786</v>
      </c>
      <c r="AL175" s="27">
        <v>258.39271666666639</v>
      </c>
      <c r="AM175" s="27">
        <v>200.75</v>
      </c>
      <c r="AN175" s="27">
        <v>41.25</v>
      </c>
      <c r="AO175" s="30">
        <v>3.2890000000000001</v>
      </c>
      <c r="AP175" s="27">
        <v>82.4</v>
      </c>
      <c r="AQ175" s="27">
        <v>93.75</v>
      </c>
      <c r="AR175" s="27">
        <v>107.67</v>
      </c>
      <c r="AS175" s="27">
        <v>11.08</v>
      </c>
      <c r="AT175" s="27">
        <v>27.35</v>
      </c>
      <c r="AU175" s="27">
        <v>6.39</v>
      </c>
      <c r="AV175" s="27">
        <v>12.87</v>
      </c>
      <c r="AW175" s="27">
        <v>6.23</v>
      </c>
      <c r="AX175" s="27">
        <v>33</v>
      </c>
      <c r="AY175" s="27">
        <v>57.4</v>
      </c>
      <c r="AZ175" s="27">
        <v>4.08</v>
      </c>
      <c r="BA175" s="27">
        <v>1.65</v>
      </c>
      <c r="BB175" s="27">
        <v>21.19</v>
      </c>
      <c r="BC175" s="27">
        <v>36.28</v>
      </c>
      <c r="BD175" s="27">
        <v>19.899999999999999</v>
      </c>
      <c r="BE175" s="27">
        <v>59.84</v>
      </c>
      <c r="BF175" s="27">
        <v>94.75</v>
      </c>
      <c r="BG175" s="27">
        <v>6.25</v>
      </c>
      <c r="BH175" s="27">
        <v>11.24</v>
      </c>
      <c r="BI175" s="27">
        <v>26.75</v>
      </c>
      <c r="BJ175" s="27">
        <v>4.18</v>
      </c>
      <c r="BK175" s="27">
        <v>76</v>
      </c>
      <c r="BL175" s="27">
        <v>10.119999999999999</v>
      </c>
      <c r="BM175" s="27">
        <v>14.25</v>
      </c>
    </row>
    <row r="176" spans="1:65" x14ac:dyDescent="0.25">
      <c r="A176" s="13">
        <v>4237964700</v>
      </c>
      <c r="B176" t="s">
        <v>515</v>
      </c>
      <c r="C176" t="s">
        <v>811</v>
      </c>
      <c r="D176" t="s">
        <v>518</v>
      </c>
      <c r="E176" s="27">
        <v>15.88</v>
      </c>
      <c r="F176" s="27">
        <v>7.16</v>
      </c>
      <c r="G176" s="27">
        <v>5.28</v>
      </c>
      <c r="H176" s="27">
        <v>1.58</v>
      </c>
      <c r="I176" s="27">
        <v>1.26</v>
      </c>
      <c r="J176" s="27">
        <v>4.76</v>
      </c>
      <c r="K176" s="27">
        <v>4.18</v>
      </c>
      <c r="L176" s="27">
        <v>1.65</v>
      </c>
      <c r="M176" s="27">
        <v>5.15</v>
      </c>
      <c r="N176" s="27">
        <v>4.34</v>
      </c>
      <c r="O176" s="27">
        <v>0.78</v>
      </c>
      <c r="P176" s="27">
        <v>2.12</v>
      </c>
      <c r="Q176" s="27">
        <v>3.85</v>
      </c>
      <c r="R176" s="27">
        <v>4.59</v>
      </c>
      <c r="S176" s="27">
        <v>5.97</v>
      </c>
      <c r="T176" s="27">
        <v>5.64</v>
      </c>
      <c r="U176" s="27">
        <v>5.77</v>
      </c>
      <c r="V176" s="27">
        <v>1.75</v>
      </c>
      <c r="W176" s="27">
        <v>2.94</v>
      </c>
      <c r="X176" s="27">
        <v>2.0299999999999998</v>
      </c>
      <c r="Y176" s="27">
        <v>20.22</v>
      </c>
      <c r="Z176" s="27">
        <v>10.36</v>
      </c>
      <c r="AA176" s="27">
        <v>3.39</v>
      </c>
      <c r="AB176" s="27">
        <v>1.99</v>
      </c>
      <c r="AC176" s="27">
        <v>4.03</v>
      </c>
      <c r="AD176" s="27">
        <v>3.42</v>
      </c>
      <c r="AE176" s="29">
        <v>2089.25</v>
      </c>
      <c r="AF176" s="29">
        <v>499900</v>
      </c>
      <c r="AG176" s="25">
        <v>6.3670000000000009</v>
      </c>
      <c r="AH176" s="29">
        <v>2337.0828362515008</v>
      </c>
      <c r="AI176" s="27" t="s">
        <v>786</v>
      </c>
      <c r="AJ176" s="27">
        <v>142.46549291666614</v>
      </c>
      <c r="AK176" s="27">
        <v>96.643208775313084</v>
      </c>
      <c r="AL176" s="27">
        <v>239.11</v>
      </c>
      <c r="AM176" s="27">
        <v>203.75</v>
      </c>
      <c r="AN176" s="27">
        <v>66.88</v>
      </c>
      <c r="AO176" s="30">
        <v>3.0616000000000003</v>
      </c>
      <c r="AP176" s="27">
        <v>173</v>
      </c>
      <c r="AQ176" s="27">
        <v>167</v>
      </c>
      <c r="AR176" s="27">
        <v>117</v>
      </c>
      <c r="AS176" s="27">
        <v>11.35</v>
      </c>
      <c r="AT176" s="27">
        <v>24.18</v>
      </c>
      <c r="AU176" s="27">
        <v>5.81</v>
      </c>
      <c r="AV176" s="27">
        <v>13.06</v>
      </c>
      <c r="AW176" s="27">
        <v>5.34</v>
      </c>
      <c r="AX176" s="27">
        <v>38.53</v>
      </c>
      <c r="AY176" s="27">
        <v>62.5</v>
      </c>
      <c r="AZ176" s="27">
        <v>4.05</v>
      </c>
      <c r="BA176" s="27">
        <v>1.76</v>
      </c>
      <c r="BB176" s="27">
        <v>11.49</v>
      </c>
      <c r="BC176" s="27">
        <v>34.33</v>
      </c>
      <c r="BD176" s="27">
        <v>25</v>
      </c>
      <c r="BE176" s="27">
        <v>32.950000000000003</v>
      </c>
      <c r="BF176" s="27">
        <v>89</v>
      </c>
      <c r="BG176" s="27">
        <v>23.790000000000003</v>
      </c>
      <c r="BH176" s="27">
        <v>17.239999999999998</v>
      </c>
      <c r="BI176" s="27">
        <v>27.33</v>
      </c>
      <c r="BJ176" s="27">
        <v>3.97</v>
      </c>
      <c r="BK176" s="27">
        <v>84</v>
      </c>
      <c r="BL176" s="27">
        <v>12.19</v>
      </c>
      <c r="BM176" s="27">
        <v>15.27</v>
      </c>
    </row>
    <row r="177" spans="1:65" x14ac:dyDescent="0.25">
      <c r="A177" s="13">
        <v>4238300750</v>
      </c>
      <c r="B177" t="s">
        <v>515</v>
      </c>
      <c r="C177" t="s">
        <v>519</v>
      </c>
      <c r="D177" t="s">
        <v>520</v>
      </c>
      <c r="E177" s="27">
        <v>15.95</v>
      </c>
      <c r="F177" s="27">
        <v>6.6</v>
      </c>
      <c r="G177" s="27">
        <v>4.05</v>
      </c>
      <c r="H177" s="27">
        <v>1.49</v>
      </c>
      <c r="I177" s="27">
        <v>1.17</v>
      </c>
      <c r="J177" s="27">
        <v>4.5199999999999996</v>
      </c>
      <c r="K177" s="27">
        <v>4.8099999999999996</v>
      </c>
      <c r="L177" s="27">
        <v>1.39</v>
      </c>
      <c r="M177" s="27">
        <v>4.4800000000000004</v>
      </c>
      <c r="N177" s="27">
        <v>4.26</v>
      </c>
      <c r="O177" s="27">
        <v>0.77</v>
      </c>
      <c r="P177" s="27">
        <v>1.96</v>
      </c>
      <c r="Q177" s="27">
        <v>3.79</v>
      </c>
      <c r="R177" s="27">
        <v>4.8099999999999996</v>
      </c>
      <c r="S177" s="27">
        <v>5.63</v>
      </c>
      <c r="T177" s="27">
        <v>5.22</v>
      </c>
      <c r="U177" s="27">
        <v>4.7699999999999996</v>
      </c>
      <c r="V177" s="27">
        <v>1.71</v>
      </c>
      <c r="W177" s="27">
        <v>2.58</v>
      </c>
      <c r="X177" s="27">
        <v>2.02</v>
      </c>
      <c r="Y177" s="27">
        <v>20.03</v>
      </c>
      <c r="Z177" s="27">
        <v>9.86</v>
      </c>
      <c r="AA177" s="27">
        <v>3.17</v>
      </c>
      <c r="AB177" s="27">
        <v>2.39</v>
      </c>
      <c r="AC177" s="27">
        <v>4.34</v>
      </c>
      <c r="AD177" s="27">
        <v>2.88</v>
      </c>
      <c r="AE177" s="29">
        <v>1604.9</v>
      </c>
      <c r="AF177" s="29">
        <v>483174</v>
      </c>
      <c r="AG177" s="25">
        <v>6.1369999999999996</v>
      </c>
      <c r="AH177" s="29">
        <v>2204.6749993913377</v>
      </c>
      <c r="AI177" s="27" t="s">
        <v>786</v>
      </c>
      <c r="AJ177" s="27">
        <v>147.25309512499948</v>
      </c>
      <c r="AK177" s="27">
        <v>152.97189999999992</v>
      </c>
      <c r="AL177" s="27">
        <v>300.22000000000003</v>
      </c>
      <c r="AM177" s="27">
        <v>202.25</v>
      </c>
      <c r="AN177" s="27">
        <v>68.52</v>
      </c>
      <c r="AO177" s="30">
        <v>3.3824285714285716</v>
      </c>
      <c r="AP177" s="27">
        <v>104.8</v>
      </c>
      <c r="AQ177" s="27">
        <v>104.2</v>
      </c>
      <c r="AR177" s="27">
        <v>111</v>
      </c>
      <c r="AS177" s="27">
        <v>11.15</v>
      </c>
      <c r="AT177" s="27">
        <v>28.82</v>
      </c>
      <c r="AU177" s="27">
        <v>5.54</v>
      </c>
      <c r="AV177" s="27">
        <v>13.73</v>
      </c>
      <c r="AW177" s="27">
        <v>4.99</v>
      </c>
      <c r="AX177" s="27">
        <v>29.1</v>
      </c>
      <c r="AY177" s="27">
        <v>47.5</v>
      </c>
      <c r="AZ177" s="27">
        <v>4.04</v>
      </c>
      <c r="BA177" s="27">
        <v>1.63</v>
      </c>
      <c r="BB177" s="27">
        <v>18.079999999999998</v>
      </c>
      <c r="BC177" s="27">
        <v>30.66</v>
      </c>
      <c r="BD177" s="27">
        <v>21.33</v>
      </c>
      <c r="BE177" s="27">
        <v>20.66</v>
      </c>
      <c r="BF177" s="27">
        <v>77.48</v>
      </c>
      <c r="BG177" s="27">
        <v>12.133333333333333</v>
      </c>
      <c r="BH177" s="27">
        <v>11.8</v>
      </c>
      <c r="BI177" s="27">
        <v>17</v>
      </c>
      <c r="BJ177" s="27">
        <v>3.99</v>
      </c>
      <c r="BK177" s="27">
        <v>81.180000000000007</v>
      </c>
      <c r="BL177" s="27">
        <v>11.33</v>
      </c>
      <c r="BM177" s="27">
        <v>13.75</v>
      </c>
    </row>
    <row r="178" spans="1:65" x14ac:dyDescent="0.25">
      <c r="A178" s="13">
        <v>4239740825</v>
      </c>
      <c r="B178" t="s">
        <v>515</v>
      </c>
      <c r="C178" t="s">
        <v>521</v>
      </c>
      <c r="D178" t="s">
        <v>522</v>
      </c>
      <c r="E178" s="27">
        <v>15.89</v>
      </c>
      <c r="F178" s="27">
        <v>6.75</v>
      </c>
      <c r="G178" s="27">
        <v>4.82</v>
      </c>
      <c r="H178" s="27">
        <v>1.47</v>
      </c>
      <c r="I178" s="27">
        <v>1.1599999999999999</v>
      </c>
      <c r="J178" s="27">
        <v>4.49</v>
      </c>
      <c r="K178" s="27">
        <v>4.34</v>
      </c>
      <c r="L178" s="27">
        <v>1.49</v>
      </c>
      <c r="M178" s="27">
        <v>4.5599999999999996</v>
      </c>
      <c r="N178" s="27">
        <v>4.3600000000000003</v>
      </c>
      <c r="O178" s="27">
        <v>0.77</v>
      </c>
      <c r="P178" s="27">
        <v>1.98</v>
      </c>
      <c r="Q178" s="27">
        <v>3.97</v>
      </c>
      <c r="R178" s="27">
        <v>4.5999999999999996</v>
      </c>
      <c r="S178" s="27">
        <v>5.71</v>
      </c>
      <c r="T178" s="27">
        <v>4.54</v>
      </c>
      <c r="U178" s="27">
        <v>4.8499999999999996</v>
      </c>
      <c r="V178" s="27">
        <v>1.73</v>
      </c>
      <c r="W178" s="27">
        <v>2.69</v>
      </c>
      <c r="X178" s="27">
        <v>1.92</v>
      </c>
      <c r="Y178" s="27">
        <v>20.100000000000001</v>
      </c>
      <c r="Z178" s="27">
        <v>9.17</v>
      </c>
      <c r="AA178" s="27">
        <v>2.78</v>
      </c>
      <c r="AB178" s="27">
        <v>2.0099999999999998</v>
      </c>
      <c r="AC178" s="27">
        <v>3.97</v>
      </c>
      <c r="AD178" s="27">
        <v>2.78</v>
      </c>
      <c r="AE178" s="29">
        <v>1645</v>
      </c>
      <c r="AF178" s="29">
        <v>468990</v>
      </c>
      <c r="AG178" s="25">
        <v>6.448999999999999</v>
      </c>
      <c r="AH178" s="29">
        <v>2211.4675031527258</v>
      </c>
      <c r="AI178" s="27" t="s">
        <v>786</v>
      </c>
      <c r="AJ178" s="27">
        <v>131.06012083333292</v>
      </c>
      <c r="AK178" s="27">
        <v>94.450981195756768</v>
      </c>
      <c r="AL178" s="27">
        <v>225.51</v>
      </c>
      <c r="AM178" s="27">
        <v>200.75</v>
      </c>
      <c r="AN178" s="27">
        <v>59.17</v>
      </c>
      <c r="AO178" s="30">
        <v>3.2309999999999999</v>
      </c>
      <c r="AP178" s="27">
        <v>133</v>
      </c>
      <c r="AQ178" s="27">
        <v>109.14</v>
      </c>
      <c r="AR178" s="27">
        <v>101</v>
      </c>
      <c r="AS178" s="27">
        <v>11.01</v>
      </c>
      <c r="AT178" s="27">
        <v>27.73</v>
      </c>
      <c r="AU178" s="27">
        <v>6.49</v>
      </c>
      <c r="AV178" s="27">
        <v>11.94</v>
      </c>
      <c r="AW178" s="27">
        <v>5.91</v>
      </c>
      <c r="AX178" s="27">
        <v>30.2</v>
      </c>
      <c r="AY178" s="27">
        <v>44.16</v>
      </c>
      <c r="AZ178" s="27">
        <v>4.03</v>
      </c>
      <c r="BA178" s="27">
        <v>1.65</v>
      </c>
      <c r="BB178" s="27">
        <v>19.84</v>
      </c>
      <c r="BC178" s="27">
        <v>38.74</v>
      </c>
      <c r="BD178" s="27">
        <v>39.25</v>
      </c>
      <c r="BE178" s="27">
        <v>44</v>
      </c>
      <c r="BF178" s="27">
        <v>135</v>
      </c>
      <c r="BG178" s="27">
        <v>15.166666666666666</v>
      </c>
      <c r="BH178" s="27">
        <v>11.37</v>
      </c>
      <c r="BI178" s="27">
        <v>20</v>
      </c>
      <c r="BJ178" s="27">
        <v>4.3099999999999996</v>
      </c>
      <c r="BK178" s="27">
        <v>100.75</v>
      </c>
      <c r="BL178" s="27">
        <v>10.43</v>
      </c>
      <c r="BM178" s="27">
        <v>14.99</v>
      </c>
    </row>
    <row r="179" spans="1:65" x14ac:dyDescent="0.25">
      <c r="A179" s="13">
        <v>4242540815</v>
      </c>
      <c r="B179" t="s">
        <v>515</v>
      </c>
      <c r="C179" t="s">
        <v>790</v>
      </c>
      <c r="D179" t="s">
        <v>523</v>
      </c>
      <c r="E179" s="27">
        <v>15.88</v>
      </c>
      <c r="F179" s="27">
        <v>6.58</v>
      </c>
      <c r="G179" s="27">
        <v>5.15</v>
      </c>
      <c r="H179" s="27">
        <v>1.43</v>
      </c>
      <c r="I179" s="27">
        <v>1.22</v>
      </c>
      <c r="J179" s="27">
        <v>4.74</v>
      </c>
      <c r="K179" s="27">
        <v>4.05</v>
      </c>
      <c r="L179" s="27">
        <v>1.55</v>
      </c>
      <c r="M179" s="27">
        <v>4.74</v>
      </c>
      <c r="N179" s="27">
        <v>4.34</v>
      </c>
      <c r="O179" s="27">
        <v>0.8</v>
      </c>
      <c r="P179" s="27">
        <v>1.92</v>
      </c>
      <c r="Q179" s="27">
        <v>3.75</v>
      </c>
      <c r="R179" s="27">
        <v>4.43</v>
      </c>
      <c r="S179" s="27">
        <v>5.64</v>
      </c>
      <c r="T179" s="27">
        <v>4.3499999999999996</v>
      </c>
      <c r="U179" s="27">
        <v>5.03</v>
      </c>
      <c r="V179" s="27">
        <v>1.59</v>
      </c>
      <c r="W179" s="27">
        <v>2.72</v>
      </c>
      <c r="X179" s="27">
        <v>2.0499999999999998</v>
      </c>
      <c r="Y179" s="27">
        <v>20.350000000000001</v>
      </c>
      <c r="Z179" s="27">
        <v>10.37</v>
      </c>
      <c r="AA179" s="27">
        <v>2.98</v>
      </c>
      <c r="AB179" s="27">
        <v>1.81</v>
      </c>
      <c r="AC179" s="27">
        <v>3.99</v>
      </c>
      <c r="AD179" s="27">
        <v>2.68</v>
      </c>
      <c r="AE179" s="29">
        <v>1235</v>
      </c>
      <c r="AF179" s="29">
        <v>306614</v>
      </c>
      <c r="AG179" s="25">
        <v>6.258</v>
      </c>
      <c r="AH179" s="29">
        <v>1417.1030677332358</v>
      </c>
      <c r="AI179" s="27" t="s">
        <v>786</v>
      </c>
      <c r="AJ179" s="27">
        <v>125.80059791666643</v>
      </c>
      <c r="AK179" s="27">
        <v>94.450981195756768</v>
      </c>
      <c r="AL179" s="27">
        <v>220.25</v>
      </c>
      <c r="AM179" s="27">
        <v>200.75</v>
      </c>
      <c r="AN179" s="27">
        <v>70.59</v>
      </c>
      <c r="AO179" s="30">
        <v>3.2280000000000002</v>
      </c>
      <c r="AP179" s="27">
        <v>67</v>
      </c>
      <c r="AQ179" s="27">
        <v>165.5</v>
      </c>
      <c r="AR179" s="27">
        <v>114.75</v>
      </c>
      <c r="AS179" s="27">
        <v>11.23</v>
      </c>
      <c r="AT179" s="27">
        <v>22.51</v>
      </c>
      <c r="AU179" s="27">
        <v>6.62</v>
      </c>
      <c r="AV179" s="27">
        <v>15.32</v>
      </c>
      <c r="AW179" s="27">
        <v>5.52</v>
      </c>
      <c r="AX179" s="27">
        <v>28.75</v>
      </c>
      <c r="AY179" s="27">
        <v>34.33</v>
      </c>
      <c r="AZ179" s="27">
        <v>4.08</v>
      </c>
      <c r="BA179" s="27">
        <v>1.49</v>
      </c>
      <c r="BB179" s="27">
        <v>18.579999999999998</v>
      </c>
      <c r="BC179" s="27">
        <v>48.33</v>
      </c>
      <c r="BD179" s="27">
        <v>33.6</v>
      </c>
      <c r="BE179" s="27">
        <v>35.17</v>
      </c>
      <c r="BF179" s="27">
        <v>94</v>
      </c>
      <c r="BG179" s="27">
        <v>16.95</v>
      </c>
      <c r="BH179" s="27">
        <v>10.5</v>
      </c>
      <c r="BI179" s="27">
        <v>16.670000000000002</v>
      </c>
      <c r="BJ179" s="27">
        <v>3.97</v>
      </c>
      <c r="BK179" s="27">
        <v>71.33</v>
      </c>
      <c r="BL179" s="27">
        <v>11.12</v>
      </c>
      <c r="BM179" s="27">
        <v>15.14</v>
      </c>
    </row>
    <row r="180" spans="1:65" x14ac:dyDescent="0.25">
      <c r="A180" s="13">
        <v>4288888500</v>
      </c>
      <c r="B180" t="s">
        <v>515</v>
      </c>
      <c r="C180" t="s">
        <v>869</v>
      </c>
      <c r="D180" t="s">
        <v>842</v>
      </c>
      <c r="E180" s="27">
        <v>15.95</v>
      </c>
      <c r="F180" s="27">
        <v>6.21</v>
      </c>
      <c r="G180" s="27">
        <v>4.97</v>
      </c>
      <c r="H180" s="27">
        <v>1.48</v>
      </c>
      <c r="I180" s="27">
        <v>1.21</v>
      </c>
      <c r="J180" s="27">
        <v>4.6399999999999997</v>
      </c>
      <c r="K180" s="27">
        <v>4.05</v>
      </c>
      <c r="L180" s="27">
        <v>1.51</v>
      </c>
      <c r="M180" s="27">
        <v>4.8499999999999996</v>
      </c>
      <c r="N180" s="27">
        <v>4.3499999999999996</v>
      </c>
      <c r="O180" s="27">
        <v>0.78</v>
      </c>
      <c r="P180" s="27">
        <v>1.99</v>
      </c>
      <c r="Q180" s="27">
        <v>3.71</v>
      </c>
      <c r="R180" s="27">
        <v>4.62</v>
      </c>
      <c r="S180" s="27">
        <v>5.71</v>
      </c>
      <c r="T180" s="27">
        <v>4.57</v>
      </c>
      <c r="U180" s="27">
        <v>4.93</v>
      </c>
      <c r="V180" s="27">
        <v>1.66</v>
      </c>
      <c r="W180" s="27">
        <v>2.74</v>
      </c>
      <c r="X180" s="27">
        <v>2.0699999999999998</v>
      </c>
      <c r="Y180" s="27">
        <v>20.34</v>
      </c>
      <c r="Z180" s="27">
        <v>10.4</v>
      </c>
      <c r="AA180" s="27">
        <v>2.98</v>
      </c>
      <c r="AB180" s="27">
        <v>1.89</v>
      </c>
      <c r="AC180" s="27">
        <v>4.09</v>
      </c>
      <c r="AD180" s="27">
        <v>2.75</v>
      </c>
      <c r="AE180" s="29">
        <v>1483.33</v>
      </c>
      <c r="AF180" s="29">
        <v>347867</v>
      </c>
      <c r="AG180" s="25">
        <v>6.242</v>
      </c>
      <c r="AH180" s="29">
        <v>1605.0504815997206</v>
      </c>
      <c r="AI180" s="27" t="s">
        <v>786</v>
      </c>
      <c r="AJ180" s="27">
        <v>125.80059791666643</v>
      </c>
      <c r="AK180" s="27">
        <v>94.450981195756768</v>
      </c>
      <c r="AL180" s="27">
        <v>220.25</v>
      </c>
      <c r="AM180" s="27">
        <v>200.75</v>
      </c>
      <c r="AN180" s="27">
        <v>56.17</v>
      </c>
      <c r="AO180" s="30">
        <v>3.206</v>
      </c>
      <c r="AP180" s="27">
        <v>93.67</v>
      </c>
      <c r="AQ180" s="27">
        <v>100</v>
      </c>
      <c r="AR180" s="27">
        <v>138.5</v>
      </c>
      <c r="AS180" s="27">
        <v>11.07</v>
      </c>
      <c r="AT180" s="27">
        <v>17.37</v>
      </c>
      <c r="AU180" s="27">
        <v>6.46</v>
      </c>
      <c r="AV180" s="27">
        <v>9.99</v>
      </c>
      <c r="AW180" s="27">
        <v>5.54</v>
      </c>
      <c r="AX180" s="27">
        <v>17</v>
      </c>
      <c r="AY180" s="27">
        <v>33</v>
      </c>
      <c r="AZ180" s="27">
        <v>4.12</v>
      </c>
      <c r="BA180" s="27">
        <v>1.65</v>
      </c>
      <c r="BB180" s="27">
        <v>17.78</v>
      </c>
      <c r="BC180" s="27">
        <v>23.99</v>
      </c>
      <c r="BD180" s="27">
        <v>15.98</v>
      </c>
      <c r="BE180" s="27">
        <v>25.99</v>
      </c>
      <c r="BF180" s="27">
        <v>107.67</v>
      </c>
      <c r="BG180" s="27">
        <v>8.25</v>
      </c>
      <c r="BH180" s="27">
        <v>11</v>
      </c>
      <c r="BI180" s="27">
        <v>14</v>
      </c>
      <c r="BJ180" s="27">
        <v>3.94</v>
      </c>
      <c r="BK180" s="27">
        <v>65.52</v>
      </c>
      <c r="BL180" s="27">
        <v>11.62</v>
      </c>
      <c r="BM180" s="27">
        <v>15.7</v>
      </c>
    </row>
    <row r="181" spans="1:65" x14ac:dyDescent="0.25">
      <c r="A181" s="13">
        <v>4242540900</v>
      </c>
      <c r="B181" t="s">
        <v>515</v>
      </c>
      <c r="C181" t="s">
        <v>790</v>
      </c>
      <c r="D181" t="s">
        <v>524</v>
      </c>
      <c r="E181" s="27">
        <v>15.91</v>
      </c>
      <c r="F181" s="27">
        <v>6.57</v>
      </c>
      <c r="G181" s="27">
        <v>5.1100000000000003</v>
      </c>
      <c r="H181" s="27">
        <v>1.56</v>
      </c>
      <c r="I181" s="27">
        <v>1.22</v>
      </c>
      <c r="J181" s="27">
        <v>4.6900000000000004</v>
      </c>
      <c r="K181" s="27">
        <v>4.03</v>
      </c>
      <c r="L181" s="27">
        <v>1.55</v>
      </c>
      <c r="M181" s="27">
        <v>4.78</v>
      </c>
      <c r="N181" s="27">
        <v>4.34</v>
      </c>
      <c r="O181" s="27">
        <v>0.84</v>
      </c>
      <c r="P181" s="27">
        <v>1.89</v>
      </c>
      <c r="Q181" s="27">
        <v>3.72</v>
      </c>
      <c r="R181" s="27">
        <v>4.54</v>
      </c>
      <c r="S181" s="27">
        <v>5.62</v>
      </c>
      <c r="T181" s="27">
        <v>4.46</v>
      </c>
      <c r="U181" s="27">
        <v>4.82</v>
      </c>
      <c r="V181" s="27">
        <v>1.58</v>
      </c>
      <c r="W181" s="27">
        <v>2.74</v>
      </c>
      <c r="X181" s="27">
        <v>2.0699999999999998</v>
      </c>
      <c r="Y181" s="27">
        <v>20.23</v>
      </c>
      <c r="Z181" s="27">
        <v>10.29</v>
      </c>
      <c r="AA181" s="27">
        <v>2.86</v>
      </c>
      <c r="AB181" s="27">
        <v>1.84</v>
      </c>
      <c r="AC181" s="27">
        <v>3.94</v>
      </c>
      <c r="AD181" s="27">
        <v>2.76</v>
      </c>
      <c r="AE181" s="29">
        <v>1131.25</v>
      </c>
      <c r="AF181" s="29">
        <v>275333</v>
      </c>
      <c r="AG181" s="25">
        <v>6.2600000000000007</v>
      </c>
      <c r="AH181" s="29">
        <v>1272.79782194473</v>
      </c>
      <c r="AI181" s="27" t="s">
        <v>786</v>
      </c>
      <c r="AJ181" s="27">
        <v>125.80059791666643</v>
      </c>
      <c r="AK181" s="27">
        <v>94.450981195756768</v>
      </c>
      <c r="AL181" s="27">
        <v>220.25</v>
      </c>
      <c r="AM181" s="27">
        <v>200.75</v>
      </c>
      <c r="AN181" s="27">
        <v>74.59</v>
      </c>
      <c r="AO181" s="30">
        <v>3.1829999999999998</v>
      </c>
      <c r="AP181" s="27">
        <v>91.33</v>
      </c>
      <c r="AQ181" s="27">
        <v>150</v>
      </c>
      <c r="AR181" s="27">
        <v>160</v>
      </c>
      <c r="AS181" s="27">
        <v>11.13</v>
      </c>
      <c r="AT181" s="27">
        <v>19.12</v>
      </c>
      <c r="AU181" s="27">
        <v>6.69</v>
      </c>
      <c r="AV181" s="27">
        <v>10.32</v>
      </c>
      <c r="AW181" s="27">
        <v>5.12</v>
      </c>
      <c r="AX181" s="27">
        <v>29.25</v>
      </c>
      <c r="AY181" s="27">
        <v>39</v>
      </c>
      <c r="AZ181" s="27">
        <v>4.07</v>
      </c>
      <c r="BA181" s="27">
        <v>1.66</v>
      </c>
      <c r="BB181" s="27">
        <v>15.32</v>
      </c>
      <c r="BC181" s="27">
        <v>38.33</v>
      </c>
      <c r="BD181" s="27">
        <v>30.73</v>
      </c>
      <c r="BE181" s="27">
        <v>35.200000000000003</v>
      </c>
      <c r="BF181" s="27">
        <v>107.33</v>
      </c>
      <c r="BG181" s="27">
        <v>8.9500000000000011</v>
      </c>
      <c r="BH181" s="27">
        <v>9.5</v>
      </c>
      <c r="BI181" s="27">
        <v>18</v>
      </c>
      <c r="BJ181" s="27">
        <v>3.66</v>
      </c>
      <c r="BK181" s="27">
        <v>67</v>
      </c>
      <c r="BL181" s="27">
        <v>11.27</v>
      </c>
      <c r="BM181" s="27">
        <v>14.28</v>
      </c>
    </row>
    <row r="182" spans="1:65" x14ac:dyDescent="0.25">
      <c r="A182" s="13">
        <v>4439300250</v>
      </c>
      <c r="B182" t="s">
        <v>525</v>
      </c>
      <c r="C182" t="s">
        <v>526</v>
      </c>
      <c r="D182" t="s">
        <v>527</v>
      </c>
      <c r="E182" s="27">
        <v>15.88</v>
      </c>
      <c r="F182" s="27">
        <v>6.44</v>
      </c>
      <c r="G182" s="27">
        <v>4.7699999999999996</v>
      </c>
      <c r="H182" s="27">
        <v>1.51</v>
      </c>
      <c r="I182" s="27">
        <v>1.27</v>
      </c>
      <c r="J182" s="27">
        <v>4.67</v>
      </c>
      <c r="K182" s="27">
        <v>4.38</v>
      </c>
      <c r="L182" s="27">
        <v>1.53</v>
      </c>
      <c r="M182" s="27">
        <v>4.74</v>
      </c>
      <c r="N182" s="27">
        <v>4.08</v>
      </c>
      <c r="O182" s="27">
        <v>0.72</v>
      </c>
      <c r="P182" s="27">
        <v>1.97</v>
      </c>
      <c r="Q182" s="27">
        <v>3.81</v>
      </c>
      <c r="R182" s="27">
        <v>4.8</v>
      </c>
      <c r="S182" s="27">
        <v>5.69</v>
      </c>
      <c r="T182" s="27">
        <v>5.27</v>
      </c>
      <c r="U182" s="27">
        <v>5.41</v>
      </c>
      <c r="V182" s="27">
        <v>1.73</v>
      </c>
      <c r="W182" s="27">
        <v>2.87</v>
      </c>
      <c r="X182" s="27">
        <v>2.15</v>
      </c>
      <c r="Y182" s="27">
        <v>20.57</v>
      </c>
      <c r="Z182" s="27">
        <v>10.16</v>
      </c>
      <c r="AA182" s="27">
        <v>3.7</v>
      </c>
      <c r="AB182" s="27">
        <v>2.13</v>
      </c>
      <c r="AC182" s="27">
        <v>3.78</v>
      </c>
      <c r="AD182" s="27">
        <v>2.68</v>
      </c>
      <c r="AE182" s="29">
        <v>2789.63</v>
      </c>
      <c r="AF182" s="29">
        <v>441467</v>
      </c>
      <c r="AG182" s="25">
        <v>6.3810000000000002</v>
      </c>
      <c r="AH182" s="29">
        <v>2066.9342869359384</v>
      </c>
      <c r="AI182" s="27" t="s">
        <v>786</v>
      </c>
      <c r="AJ182" s="27">
        <v>181.75751041666598</v>
      </c>
      <c r="AK182" s="27">
        <v>155.02255</v>
      </c>
      <c r="AL182" s="27">
        <v>336.78</v>
      </c>
      <c r="AM182" s="27">
        <v>199.76</v>
      </c>
      <c r="AN182" s="27">
        <v>61</v>
      </c>
      <c r="AO182" s="30">
        <v>2.9341666666666675</v>
      </c>
      <c r="AP182" s="27">
        <v>92.5</v>
      </c>
      <c r="AQ182" s="27">
        <v>175</v>
      </c>
      <c r="AR182" s="27">
        <v>118</v>
      </c>
      <c r="AS182" s="27">
        <v>11.36</v>
      </c>
      <c r="AT182" s="27">
        <v>21.8</v>
      </c>
      <c r="AU182" s="27">
        <v>6.44</v>
      </c>
      <c r="AV182" s="27">
        <v>12.74</v>
      </c>
      <c r="AW182" s="27">
        <v>6.05</v>
      </c>
      <c r="AX182" s="27">
        <v>33.33</v>
      </c>
      <c r="AY182" s="27">
        <v>60</v>
      </c>
      <c r="AZ182" s="27">
        <v>4.01</v>
      </c>
      <c r="BA182" s="27">
        <v>1.71</v>
      </c>
      <c r="BB182" s="27">
        <v>21.7</v>
      </c>
      <c r="BC182" s="27">
        <v>35.74</v>
      </c>
      <c r="BD182" s="27">
        <v>26.66</v>
      </c>
      <c r="BE182" s="27">
        <v>40</v>
      </c>
      <c r="BF182" s="27">
        <v>96.25</v>
      </c>
      <c r="BG182" s="27">
        <v>8.25</v>
      </c>
      <c r="BH182" s="27">
        <v>15.49</v>
      </c>
      <c r="BI182" s="27">
        <v>25</v>
      </c>
      <c r="BJ182" s="27">
        <v>3.79</v>
      </c>
      <c r="BK182" s="27">
        <v>94.33</v>
      </c>
      <c r="BL182" s="27">
        <v>10.76</v>
      </c>
      <c r="BM182" s="27">
        <v>12.35</v>
      </c>
    </row>
    <row r="183" spans="1:65" x14ac:dyDescent="0.25">
      <c r="A183" s="13">
        <v>4516700200</v>
      </c>
      <c r="B183" t="s">
        <v>528</v>
      </c>
      <c r="C183" t="s">
        <v>529</v>
      </c>
      <c r="D183" t="s">
        <v>530</v>
      </c>
      <c r="E183" s="27">
        <v>15.91</v>
      </c>
      <c r="F183" s="27">
        <v>6.56</v>
      </c>
      <c r="G183" s="27">
        <v>5</v>
      </c>
      <c r="H183" s="27">
        <v>1.67</v>
      </c>
      <c r="I183" s="27">
        <v>1.25</v>
      </c>
      <c r="J183" s="27">
        <v>4.5199999999999996</v>
      </c>
      <c r="K183" s="27">
        <v>4.34</v>
      </c>
      <c r="L183" s="27">
        <v>1.44</v>
      </c>
      <c r="M183" s="27">
        <v>4.78</v>
      </c>
      <c r="N183" s="27">
        <v>5.37</v>
      </c>
      <c r="O183" s="27">
        <v>0.8</v>
      </c>
      <c r="P183" s="27">
        <v>1.96</v>
      </c>
      <c r="Q183" s="27">
        <v>4.1100000000000003</v>
      </c>
      <c r="R183" s="27">
        <v>4.76</v>
      </c>
      <c r="S183" s="27">
        <v>5.8</v>
      </c>
      <c r="T183" s="27">
        <v>5.15</v>
      </c>
      <c r="U183" s="27">
        <v>5.19</v>
      </c>
      <c r="V183" s="27">
        <v>1.79</v>
      </c>
      <c r="W183" s="27">
        <v>2.81</v>
      </c>
      <c r="X183" s="27">
        <v>2.21</v>
      </c>
      <c r="Y183" s="27">
        <v>20.23</v>
      </c>
      <c r="Z183" s="27">
        <v>9.11</v>
      </c>
      <c r="AA183" s="27">
        <v>3.62</v>
      </c>
      <c r="AB183" s="27">
        <v>2.11</v>
      </c>
      <c r="AC183" s="27">
        <v>4.03</v>
      </c>
      <c r="AD183" s="27">
        <v>2.83</v>
      </c>
      <c r="AE183" s="29">
        <v>1773</v>
      </c>
      <c r="AF183" s="29">
        <v>515801</v>
      </c>
      <c r="AG183" s="25">
        <v>6.4409999999999998</v>
      </c>
      <c r="AH183" s="29">
        <v>2430.168895037757</v>
      </c>
      <c r="AI183" s="27">
        <v>219.62122338195101</v>
      </c>
      <c r="AJ183" s="27" t="s">
        <v>786</v>
      </c>
      <c r="AK183" s="27" t="s">
        <v>786</v>
      </c>
      <c r="AL183" s="27">
        <v>219.62122338195101</v>
      </c>
      <c r="AM183" s="27">
        <v>199.86</v>
      </c>
      <c r="AN183" s="27">
        <v>66</v>
      </c>
      <c r="AO183" s="30">
        <v>2.8079999999999998</v>
      </c>
      <c r="AP183" s="27">
        <v>82.67</v>
      </c>
      <c r="AQ183" s="27">
        <v>114.67</v>
      </c>
      <c r="AR183" s="27">
        <v>94.75</v>
      </c>
      <c r="AS183" s="27">
        <v>11.07</v>
      </c>
      <c r="AT183" s="27">
        <v>18.32</v>
      </c>
      <c r="AU183" s="27">
        <v>6.49</v>
      </c>
      <c r="AV183" s="27">
        <v>10.87</v>
      </c>
      <c r="AW183" s="27">
        <v>5.07</v>
      </c>
      <c r="AX183" s="27">
        <v>26.8</v>
      </c>
      <c r="AY183" s="27">
        <v>54.2</v>
      </c>
      <c r="AZ183" s="27">
        <v>4.05</v>
      </c>
      <c r="BA183" s="27">
        <v>1.87</v>
      </c>
      <c r="BB183" s="27">
        <v>20.67</v>
      </c>
      <c r="BC183" s="27">
        <v>26.35</v>
      </c>
      <c r="BD183" s="27">
        <v>20.79</v>
      </c>
      <c r="BE183" s="27">
        <v>23.56</v>
      </c>
      <c r="BF183" s="27">
        <v>116.67</v>
      </c>
      <c r="BG183" s="27">
        <v>14.583333333333334</v>
      </c>
      <c r="BH183" s="27">
        <v>12.67</v>
      </c>
      <c r="BI183" s="27">
        <v>18.329999999999998</v>
      </c>
      <c r="BJ183" s="27">
        <v>3.97</v>
      </c>
      <c r="BK183" s="27">
        <v>65.23</v>
      </c>
      <c r="BL183" s="27">
        <v>10.8</v>
      </c>
      <c r="BM183" s="27">
        <v>11.94</v>
      </c>
    </row>
    <row r="184" spans="1:65" x14ac:dyDescent="0.25">
      <c r="A184" s="13">
        <v>4517900300</v>
      </c>
      <c r="B184" t="s">
        <v>528</v>
      </c>
      <c r="C184" t="s">
        <v>531</v>
      </c>
      <c r="D184" t="s">
        <v>532</v>
      </c>
      <c r="E184" s="27">
        <v>15.91</v>
      </c>
      <c r="F184" s="27">
        <v>6.57</v>
      </c>
      <c r="G184" s="27">
        <v>4.55</v>
      </c>
      <c r="H184" s="27">
        <v>1.67</v>
      </c>
      <c r="I184" s="27">
        <v>1.18</v>
      </c>
      <c r="J184" s="27">
        <v>4.68</v>
      </c>
      <c r="K184" s="27">
        <v>4.08</v>
      </c>
      <c r="L184" s="27">
        <v>1.36</v>
      </c>
      <c r="M184" s="27">
        <v>4.68</v>
      </c>
      <c r="N184" s="27">
        <v>5.38</v>
      </c>
      <c r="O184" s="27">
        <v>0.74</v>
      </c>
      <c r="P184" s="27">
        <v>1.91</v>
      </c>
      <c r="Q184" s="27">
        <v>3.93</v>
      </c>
      <c r="R184" s="27">
        <v>4.75</v>
      </c>
      <c r="S184" s="27">
        <v>5.74</v>
      </c>
      <c r="T184" s="27">
        <v>5.09</v>
      </c>
      <c r="U184" s="27">
        <v>4.51</v>
      </c>
      <c r="V184" s="27">
        <v>1.65</v>
      </c>
      <c r="W184" s="27">
        <v>2.84</v>
      </c>
      <c r="X184" s="27">
        <v>2.0099999999999998</v>
      </c>
      <c r="Y184" s="27">
        <v>20.13</v>
      </c>
      <c r="Z184" s="27">
        <v>8.73</v>
      </c>
      <c r="AA184" s="27">
        <v>3.49</v>
      </c>
      <c r="AB184" s="27">
        <v>2.12</v>
      </c>
      <c r="AC184" s="27">
        <v>3.85</v>
      </c>
      <c r="AD184" s="27">
        <v>2.7</v>
      </c>
      <c r="AE184" s="29">
        <v>1301.25</v>
      </c>
      <c r="AF184" s="29">
        <v>348880</v>
      </c>
      <c r="AG184" s="25">
        <v>6.5390000000000006</v>
      </c>
      <c r="AH184" s="29">
        <v>1660.5860435065515</v>
      </c>
      <c r="AI184" s="27" t="s">
        <v>786</v>
      </c>
      <c r="AJ184" s="27">
        <v>112.19525166666659</v>
      </c>
      <c r="AK184" s="27">
        <v>100.1014325</v>
      </c>
      <c r="AL184" s="27">
        <v>212.3</v>
      </c>
      <c r="AM184" s="27">
        <v>198.36</v>
      </c>
      <c r="AN184" s="27">
        <v>42.85</v>
      </c>
      <c r="AO184" s="30">
        <v>2.8315000000000001</v>
      </c>
      <c r="AP184" s="27">
        <v>89</v>
      </c>
      <c r="AQ184" s="27">
        <v>154.69999999999999</v>
      </c>
      <c r="AR184" s="27">
        <v>128</v>
      </c>
      <c r="AS184" s="27">
        <v>11.05</v>
      </c>
      <c r="AT184" s="27">
        <v>23.29</v>
      </c>
      <c r="AU184" s="27">
        <v>6.39</v>
      </c>
      <c r="AV184" s="27">
        <v>12.79</v>
      </c>
      <c r="AW184" s="27">
        <v>5.56</v>
      </c>
      <c r="AX184" s="27">
        <v>27.5</v>
      </c>
      <c r="AY184" s="27">
        <v>47</v>
      </c>
      <c r="AZ184" s="27">
        <v>4.08</v>
      </c>
      <c r="BA184" s="27">
        <v>1.57</v>
      </c>
      <c r="BB184" s="27">
        <v>12.99</v>
      </c>
      <c r="BC184" s="27">
        <v>30</v>
      </c>
      <c r="BD184" s="27">
        <v>24.99</v>
      </c>
      <c r="BE184" s="27">
        <v>31.61</v>
      </c>
      <c r="BF184" s="27">
        <v>99.67</v>
      </c>
      <c r="BG184" s="27">
        <v>13.332500000000001</v>
      </c>
      <c r="BH184" s="27">
        <v>13.49</v>
      </c>
      <c r="BI184" s="27">
        <v>20.5</v>
      </c>
      <c r="BJ184" s="27">
        <v>4.2300000000000004</v>
      </c>
      <c r="BK184" s="27">
        <v>68.5</v>
      </c>
      <c r="BL184" s="27">
        <v>10.74</v>
      </c>
      <c r="BM184" s="27">
        <v>11.98</v>
      </c>
    </row>
    <row r="185" spans="1:65" x14ac:dyDescent="0.25">
      <c r="A185" s="13">
        <v>4524860400</v>
      </c>
      <c r="B185" t="s">
        <v>528</v>
      </c>
      <c r="C185" t="s">
        <v>533</v>
      </c>
      <c r="D185" t="s">
        <v>534</v>
      </c>
      <c r="E185" s="27">
        <v>15.92</v>
      </c>
      <c r="F185" s="27">
        <v>6.81</v>
      </c>
      <c r="G185" s="27">
        <v>4.5</v>
      </c>
      <c r="H185" s="27">
        <v>1.56</v>
      </c>
      <c r="I185" s="27">
        <v>1.17</v>
      </c>
      <c r="J185" s="27">
        <v>4.59</v>
      </c>
      <c r="K185" s="27">
        <v>4.33</v>
      </c>
      <c r="L185" s="27">
        <v>1.38</v>
      </c>
      <c r="M185" s="27">
        <v>4.57</v>
      </c>
      <c r="N185" s="27">
        <v>4.83</v>
      </c>
      <c r="O185" s="27">
        <v>0.75</v>
      </c>
      <c r="P185" s="27">
        <v>1.89</v>
      </c>
      <c r="Q185" s="27">
        <v>3.97</v>
      </c>
      <c r="R185" s="27">
        <v>4.72</v>
      </c>
      <c r="S185" s="27">
        <v>5.68</v>
      </c>
      <c r="T185" s="27">
        <v>5.05</v>
      </c>
      <c r="U185" s="27">
        <v>4.4800000000000004</v>
      </c>
      <c r="V185" s="27">
        <v>1.67</v>
      </c>
      <c r="W185" s="27">
        <v>2.84</v>
      </c>
      <c r="X185" s="27">
        <v>2.0499999999999998</v>
      </c>
      <c r="Y185" s="27">
        <v>20.059999999999999</v>
      </c>
      <c r="Z185" s="27">
        <v>8.67</v>
      </c>
      <c r="AA185" s="27">
        <v>3.45</v>
      </c>
      <c r="AB185" s="27">
        <v>2.09</v>
      </c>
      <c r="AC185" s="27">
        <v>3.84</v>
      </c>
      <c r="AD185" s="27">
        <v>2.72</v>
      </c>
      <c r="AE185" s="29">
        <v>1369.2</v>
      </c>
      <c r="AF185" s="29">
        <v>380761</v>
      </c>
      <c r="AG185" s="25">
        <v>6.544999999999999</v>
      </c>
      <c r="AH185" s="29">
        <v>1813.4609351093188</v>
      </c>
      <c r="AI185" s="27" t="s">
        <v>786</v>
      </c>
      <c r="AJ185" s="27">
        <v>112.25495520139459</v>
      </c>
      <c r="AK185" s="27">
        <v>68.192526666666666</v>
      </c>
      <c r="AL185" s="27">
        <v>180.44</v>
      </c>
      <c r="AM185" s="27">
        <v>195.36</v>
      </c>
      <c r="AN185" s="27">
        <v>67.709999999999994</v>
      </c>
      <c r="AO185" s="30">
        <v>2.7679999999999998</v>
      </c>
      <c r="AP185" s="27">
        <v>108.94</v>
      </c>
      <c r="AQ185" s="27">
        <v>179.34</v>
      </c>
      <c r="AR185" s="27">
        <v>139.5</v>
      </c>
      <c r="AS185" s="27">
        <v>10.98</v>
      </c>
      <c r="AT185" s="27">
        <v>24.61</v>
      </c>
      <c r="AU185" s="27">
        <v>5.28</v>
      </c>
      <c r="AV185" s="27">
        <v>12.22</v>
      </c>
      <c r="AW185" s="27">
        <v>5.01</v>
      </c>
      <c r="AX185" s="27">
        <v>28.83</v>
      </c>
      <c r="AY185" s="27">
        <v>53</v>
      </c>
      <c r="AZ185" s="27">
        <v>4.04</v>
      </c>
      <c r="BA185" s="27">
        <v>1.72</v>
      </c>
      <c r="BB185" s="27">
        <v>17.98</v>
      </c>
      <c r="BC185" s="27">
        <v>35.130000000000003</v>
      </c>
      <c r="BD185" s="27">
        <v>23.09</v>
      </c>
      <c r="BE185" s="27">
        <v>29.38</v>
      </c>
      <c r="BF185" s="27">
        <v>94.14</v>
      </c>
      <c r="BG185" s="27">
        <v>5.8324999999999996</v>
      </c>
      <c r="BH185" s="27">
        <v>13.74</v>
      </c>
      <c r="BI185" s="27">
        <v>17.600000000000001</v>
      </c>
      <c r="BJ185" s="27">
        <v>4.18</v>
      </c>
      <c r="BK185" s="27">
        <v>72.489999999999995</v>
      </c>
      <c r="BL185" s="27">
        <v>10.5</v>
      </c>
      <c r="BM185" s="27">
        <v>11.99</v>
      </c>
    </row>
    <row r="186" spans="1:65" x14ac:dyDescent="0.25">
      <c r="A186" s="13">
        <v>4525940500</v>
      </c>
      <c r="B186" t="s">
        <v>528</v>
      </c>
      <c r="C186" t="s">
        <v>781</v>
      </c>
      <c r="D186" t="s">
        <v>782</v>
      </c>
      <c r="E186" s="27">
        <v>15.96</v>
      </c>
      <c r="F186" s="27">
        <v>6.64</v>
      </c>
      <c r="G186" s="27">
        <v>4.66</v>
      </c>
      <c r="H186" s="27">
        <v>1.48</v>
      </c>
      <c r="I186" s="27">
        <v>1.2</v>
      </c>
      <c r="J186" s="27">
        <v>4.6500000000000004</v>
      </c>
      <c r="K186" s="27">
        <v>4.43</v>
      </c>
      <c r="L186" s="27">
        <v>1.39</v>
      </c>
      <c r="M186" s="27">
        <v>4.7</v>
      </c>
      <c r="N186" s="27">
        <v>4.9800000000000004</v>
      </c>
      <c r="O186" s="27">
        <v>0.76</v>
      </c>
      <c r="P186" s="27">
        <v>1.89</v>
      </c>
      <c r="Q186" s="27">
        <v>4.0199999999999996</v>
      </c>
      <c r="R186" s="27">
        <v>4.76</v>
      </c>
      <c r="S186" s="27">
        <v>5.84</v>
      </c>
      <c r="T186" s="27">
        <v>5.31</v>
      </c>
      <c r="U186" s="27">
        <v>5.19</v>
      </c>
      <c r="V186" s="27">
        <v>1.7</v>
      </c>
      <c r="W186" s="27">
        <v>2.8</v>
      </c>
      <c r="X186" s="27">
        <v>2.08</v>
      </c>
      <c r="Y186" s="27">
        <v>20.329999999999998</v>
      </c>
      <c r="Z186" s="27">
        <v>8.8000000000000007</v>
      </c>
      <c r="AA186" s="27">
        <v>3.68</v>
      </c>
      <c r="AB186" s="27">
        <v>2.14</v>
      </c>
      <c r="AC186" s="27">
        <v>3.83</v>
      </c>
      <c r="AD186" s="27">
        <v>2.77</v>
      </c>
      <c r="AE186" s="29">
        <v>2221.5</v>
      </c>
      <c r="AF186" s="29">
        <v>473857</v>
      </c>
      <c r="AG186" s="25">
        <v>6.4710000000000001</v>
      </c>
      <c r="AH186" s="29">
        <v>2239.5502169475876</v>
      </c>
      <c r="AI186" s="27">
        <v>203.69481831242251</v>
      </c>
      <c r="AJ186" s="27" t="s">
        <v>786</v>
      </c>
      <c r="AK186" s="27" t="s">
        <v>786</v>
      </c>
      <c r="AL186" s="27">
        <v>203.69481831242251</v>
      </c>
      <c r="AM186" s="27">
        <v>196.86</v>
      </c>
      <c r="AN186" s="27">
        <v>71</v>
      </c>
      <c r="AO186" s="30">
        <v>2.8414999999999999</v>
      </c>
      <c r="AP186" s="27">
        <v>156.33000000000001</v>
      </c>
      <c r="AQ186" s="27">
        <v>126.2</v>
      </c>
      <c r="AR186" s="27">
        <v>110.5</v>
      </c>
      <c r="AS186" s="27">
        <v>11.24</v>
      </c>
      <c r="AT186" s="27">
        <v>26.57</v>
      </c>
      <c r="AU186" s="27">
        <v>5.99</v>
      </c>
      <c r="AV186" s="27">
        <v>14.59</v>
      </c>
      <c r="AW186" s="27">
        <v>4.9400000000000004</v>
      </c>
      <c r="AX186" s="27">
        <v>25</v>
      </c>
      <c r="AY186" s="27">
        <v>63.5</v>
      </c>
      <c r="AZ186" s="27">
        <v>4.03</v>
      </c>
      <c r="BA186" s="27">
        <v>1.46</v>
      </c>
      <c r="BB186" s="27">
        <v>20.09</v>
      </c>
      <c r="BC186" s="27">
        <v>32.5</v>
      </c>
      <c r="BD186" s="27">
        <v>27</v>
      </c>
      <c r="BE186" s="27">
        <v>32.25</v>
      </c>
      <c r="BF186" s="27">
        <v>115</v>
      </c>
      <c r="BG186" s="27">
        <v>13.332500000000001</v>
      </c>
      <c r="BH186" s="27">
        <v>10.92</v>
      </c>
      <c r="BI186" s="27">
        <v>25</v>
      </c>
      <c r="BJ186" s="27">
        <v>3.97</v>
      </c>
      <c r="BK186" s="27">
        <v>73.77</v>
      </c>
      <c r="BL186" s="27">
        <v>10.98</v>
      </c>
      <c r="BM186" s="27">
        <v>11.78</v>
      </c>
    </row>
    <row r="187" spans="1:65" x14ac:dyDescent="0.25">
      <c r="A187" s="13">
        <v>4543900800</v>
      </c>
      <c r="B187" t="s">
        <v>528</v>
      </c>
      <c r="C187" t="s">
        <v>535</v>
      </c>
      <c r="D187" t="s">
        <v>536</v>
      </c>
      <c r="E187" s="27">
        <v>15.92</v>
      </c>
      <c r="F187" s="27">
        <v>6.64</v>
      </c>
      <c r="G187" s="27">
        <v>4.53</v>
      </c>
      <c r="H187" s="27">
        <v>1.67</v>
      </c>
      <c r="I187" s="27">
        <v>1.18</v>
      </c>
      <c r="J187" s="27">
        <v>4.66</v>
      </c>
      <c r="K187" s="27">
        <v>4.3899999999999997</v>
      </c>
      <c r="L187" s="27">
        <v>1.35</v>
      </c>
      <c r="M187" s="27">
        <v>4.5999999999999996</v>
      </c>
      <c r="N187" s="27">
        <v>5.37</v>
      </c>
      <c r="O187" s="27">
        <v>0.74</v>
      </c>
      <c r="P187" s="27">
        <v>1.89</v>
      </c>
      <c r="Q187" s="27">
        <v>3.85</v>
      </c>
      <c r="R187" s="27">
        <v>4.6900000000000004</v>
      </c>
      <c r="S187" s="27">
        <v>5.63</v>
      </c>
      <c r="T187" s="27">
        <v>4.87</v>
      </c>
      <c r="U187" s="27">
        <v>4.25</v>
      </c>
      <c r="V187" s="27">
        <v>1.55</v>
      </c>
      <c r="W187" s="27">
        <v>2.7</v>
      </c>
      <c r="X187" s="27">
        <v>1.99</v>
      </c>
      <c r="Y187" s="27">
        <v>19.920000000000002</v>
      </c>
      <c r="Z187" s="27">
        <v>8.51</v>
      </c>
      <c r="AA187" s="27">
        <v>3.35</v>
      </c>
      <c r="AB187" s="27">
        <v>2.08</v>
      </c>
      <c r="AC187" s="27">
        <v>3.66</v>
      </c>
      <c r="AD187" s="27">
        <v>2.66</v>
      </c>
      <c r="AE187" s="29">
        <v>1335</v>
      </c>
      <c r="AF187" s="29">
        <v>350010</v>
      </c>
      <c r="AG187" s="25">
        <v>6.5309999999999997</v>
      </c>
      <c r="AH187" s="29">
        <v>1664.581365574491</v>
      </c>
      <c r="AI187" s="27" t="s">
        <v>786</v>
      </c>
      <c r="AJ187" s="27">
        <v>112.25495520139459</v>
      </c>
      <c r="AK187" s="27">
        <v>69.943590833333346</v>
      </c>
      <c r="AL187" s="27">
        <v>182.19</v>
      </c>
      <c r="AM187" s="27">
        <v>196.86</v>
      </c>
      <c r="AN187" s="27">
        <v>84.76</v>
      </c>
      <c r="AO187" s="30">
        <v>2.7645</v>
      </c>
      <c r="AP187" s="27">
        <v>124.44</v>
      </c>
      <c r="AQ187" s="27">
        <v>134.4</v>
      </c>
      <c r="AR187" s="27">
        <v>105.11</v>
      </c>
      <c r="AS187" s="27">
        <v>10.97</v>
      </c>
      <c r="AT187" s="27">
        <v>20.010000000000002</v>
      </c>
      <c r="AU187" s="27">
        <v>5.29</v>
      </c>
      <c r="AV187" s="27">
        <v>12.49</v>
      </c>
      <c r="AW187" s="27">
        <v>5.33</v>
      </c>
      <c r="AX187" s="27">
        <v>30.9</v>
      </c>
      <c r="AY187" s="27">
        <v>55.5</v>
      </c>
      <c r="AZ187" s="27">
        <v>4.0599999999999996</v>
      </c>
      <c r="BA187" s="27">
        <v>1.73</v>
      </c>
      <c r="BB187" s="27">
        <v>14.43</v>
      </c>
      <c r="BC187" s="27">
        <v>52.75</v>
      </c>
      <c r="BD187" s="27">
        <v>24.99</v>
      </c>
      <c r="BE187" s="27">
        <v>43.92</v>
      </c>
      <c r="BF187" s="27">
        <v>100.29</v>
      </c>
      <c r="BG187" s="27">
        <v>3.75</v>
      </c>
      <c r="BH187" s="27">
        <v>13.67</v>
      </c>
      <c r="BI187" s="27">
        <v>18</v>
      </c>
      <c r="BJ187" s="27">
        <v>3.94</v>
      </c>
      <c r="BK187" s="27">
        <v>58.93</v>
      </c>
      <c r="BL187" s="27">
        <v>10.33</v>
      </c>
      <c r="BM187" s="27">
        <v>12.07</v>
      </c>
    </row>
    <row r="188" spans="1:65" x14ac:dyDescent="0.25">
      <c r="A188" s="13">
        <v>4639660800</v>
      </c>
      <c r="B188" t="s">
        <v>537</v>
      </c>
      <c r="C188" t="s">
        <v>791</v>
      </c>
      <c r="D188" t="s">
        <v>792</v>
      </c>
      <c r="E188" s="27">
        <v>15.95</v>
      </c>
      <c r="F188" s="27">
        <v>8.09</v>
      </c>
      <c r="G188" s="27">
        <v>5.37</v>
      </c>
      <c r="H188" s="27">
        <v>1.46</v>
      </c>
      <c r="I188" s="27">
        <v>1.22</v>
      </c>
      <c r="J188" s="27">
        <v>5.24</v>
      </c>
      <c r="K188" s="27">
        <v>4.58</v>
      </c>
      <c r="L188" s="27">
        <v>1.46</v>
      </c>
      <c r="M188" s="27">
        <v>4.63</v>
      </c>
      <c r="N188" s="27">
        <v>4.6100000000000003</v>
      </c>
      <c r="O188" s="27">
        <v>0.74</v>
      </c>
      <c r="P188" s="27">
        <v>1.88</v>
      </c>
      <c r="Q188" s="27">
        <v>3.73</v>
      </c>
      <c r="R188" s="27">
        <v>4.76</v>
      </c>
      <c r="S188" s="27">
        <v>6.18</v>
      </c>
      <c r="T188" s="27">
        <v>5.57</v>
      </c>
      <c r="U188" s="27">
        <v>4.78</v>
      </c>
      <c r="V188" s="27">
        <v>2.02</v>
      </c>
      <c r="W188" s="27">
        <v>3.06</v>
      </c>
      <c r="X188" s="27">
        <v>2.15</v>
      </c>
      <c r="Y188" s="27">
        <v>20.79</v>
      </c>
      <c r="Z188" s="27">
        <v>9.99</v>
      </c>
      <c r="AA188" s="27">
        <v>3.99</v>
      </c>
      <c r="AB188" s="27">
        <v>2.2599999999999998</v>
      </c>
      <c r="AC188" s="27">
        <v>4.45</v>
      </c>
      <c r="AD188" s="27">
        <v>2.76</v>
      </c>
      <c r="AE188" s="29">
        <v>1531</v>
      </c>
      <c r="AF188" s="29">
        <v>500579</v>
      </c>
      <c r="AG188" s="25">
        <v>6.5009999999999994</v>
      </c>
      <c r="AH188" s="29">
        <v>2373.2467534639809</v>
      </c>
      <c r="AI188" s="27" t="s">
        <v>786</v>
      </c>
      <c r="AJ188" s="27">
        <v>99.670409999999876</v>
      </c>
      <c r="AK188" s="27">
        <v>68.708724999999902</v>
      </c>
      <c r="AL188" s="27">
        <v>168.38</v>
      </c>
      <c r="AM188" s="27">
        <v>200.18</v>
      </c>
      <c r="AN188" s="27">
        <v>61.48</v>
      </c>
      <c r="AO188" s="30">
        <v>3.0736666666666665</v>
      </c>
      <c r="AP188" s="27">
        <v>140.80000000000001</v>
      </c>
      <c r="AQ188" s="27">
        <v>227</v>
      </c>
      <c r="AR188" s="27">
        <v>108</v>
      </c>
      <c r="AS188" s="27">
        <v>11.23</v>
      </c>
      <c r="AT188" s="27">
        <v>16.68</v>
      </c>
      <c r="AU188" s="27">
        <v>5.69</v>
      </c>
      <c r="AV188" s="27">
        <v>11.79</v>
      </c>
      <c r="AW188" s="27">
        <v>4.99</v>
      </c>
      <c r="AX188" s="27">
        <v>34</v>
      </c>
      <c r="AY188" s="27">
        <v>40.75</v>
      </c>
      <c r="AZ188" s="27">
        <v>4.07</v>
      </c>
      <c r="BA188" s="27">
        <v>1.4</v>
      </c>
      <c r="BB188" s="27">
        <v>17.38</v>
      </c>
      <c r="BC188" s="27">
        <v>44</v>
      </c>
      <c r="BD188" s="27">
        <v>26</v>
      </c>
      <c r="BE188" s="27">
        <v>39</v>
      </c>
      <c r="BF188" s="27">
        <v>92</v>
      </c>
      <c r="BG188" s="27">
        <v>19.989999999999998</v>
      </c>
      <c r="BH188" s="27">
        <v>11</v>
      </c>
      <c r="BI188" s="27">
        <v>17.66</v>
      </c>
      <c r="BJ188" s="27">
        <v>3.97</v>
      </c>
      <c r="BK188" s="27">
        <v>69.709999999999994</v>
      </c>
      <c r="BL188" s="27">
        <v>9.32</v>
      </c>
      <c r="BM188" s="27">
        <v>11.6</v>
      </c>
    </row>
    <row r="189" spans="1:65" x14ac:dyDescent="0.25">
      <c r="A189" s="13">
        <v>4716860300</v>
      </c>
      <c r="B189" t="s">
        <v>542</v>
      </c>
      <c r="C189" t="s">
        <v>543</v>
      </c>
      <c r="D189" t="s">
        <v>544</v>
      </c>
      <c r="E189" s="27">
        <v>15.93</v>
      </c>
      <c r="F189" s="27">
        <v>6.6</v>
      </c>
      <c r="G189" s="27">
        <v>4.13</v>
      </c>
      <c r="H189" s="27">
        <v>1.48</v>
      </c>
      <c r="I189" s="27">
        <v>1.17</v>
      </c>
      <c r="J189" s="27">
        <v>4.58</v>
      </c>
      <c r="K189" s="27">
        <v>4.71</v>
      </c>
      <c r="L189" s="27">
        <v>1.34</v>
      </c>
      <c r="M189" s="27">
        <v>4.51</v>
      </c>
      <c r="N189" s="27">
        <v>5</v>
      </c>
      <c r="O189" s="27">
        <v>0.74</v>
      </c>
      <c r="P189" s="27">
        <v>1.9</v>
      </c>
      <c r="Q189" s="27">
        <v>3.81</v>
      </c>
      <c r="R189" s="27">
        <v>4.7</v>
      </c>
      <c r="S189" s="27">
        <v>5.65</v>
      </c>
      <c r="T189" s="27">
        <v>5.0199999999999996</v>
      </c>
      <c r="U189" s="27">
        <v>4.28</v>
      </c>
      <c r="V189" s="27">
        <v>1.56</v>
      </c>
      <c r="W189" s="27">
        <v>2.8</v>
      </c>
      <c r="X189" s="27">
        <v>1.98</v>
      </c>
      <c r="Y189" s="27">
        <v>20</v>
      </c>
      <c r="Z189" s="27">
        <v>8.61</v>
      </c>
      <c r="AA189" s="27">
        <v>3.48</v>
      </c>
      <c r="AB189" s="27">
        <v>2.08</v>
      </c>
      <c r="AC189" s="27">
        <v>3.66</v>
      </c>
      <c r="AD189" s="27">
        <v>2.67</v>
      </c>
      <c r="AE189" s="29">
        <v>1349.8</v>
      </c>
      <c r="AF189" s="29">
        <v>411534</v>
      </c>
      <c r="AG189" s="25">
        <v>6.4790000000000001</v>
      </c>
      <c r="AH189" s="29">
        <v>1946.6203998264127</v>
      </c>
      <c r="AI189" s="27" t="s">
        <v>786</v>
      </c>
      <c r="AJ189" s="27">
        <v>94.721489999999775</v>
      </c>
      <c r="AK189" s="27">
        <v>78.018937500000007</v>
      </c>
      <c r="AL189" s="27">
        <v>172.74</v>
      </c>
      <c r="AM189" s="27">
        <v>196.76</v>
      </c>
      <c r="AN189" s="27">
        <v>57.2</v>
      </c>
      <c r="AO189" s="30">
        <v>2.7334999999999998</v>
      </c>
      <c r="AP189" s="27">
        <v>109</v>
      </c>
      <c r="AQ189" s="27">
        <v>125.4</v>
      </c>
      <c r="AR189" s="27">
        <v>98</v>
      </c>
      <c r="AS189" s="27">
        <v>10.93</v>
      </c>
      <c r="AT189" s="27">
        <v>24.03</v>
      </c>
      <c r="AU189" s="27">
        <v>4.99</v>
      </c>
      <c r="AV189" s="27">
        <v>11.99</v>
      </c>
      <c r="AW189" s="27">
        <v>4.95</v>
      </c>
      <c r="AX189" s="27">
        <v>22.5</v>
      </c>
      <c r="AY189" s="27">
        <v>46.2</v>
      </c>
      <c r="AZ189" s="27">
        <v>4.05</v>
      </c>
      <c r="BA189" s="27">
        <v>1.59</v>
      </c>
      <c r="BB189" s="27">
        <v>15.57</v>
      </c>
      <c r="BC189" s="27">
        <v>31.19</v>
      </c>
      <c r="BD189" s="27">
        <v>24.79</v>
      </c>
      <c r="BE189" s="27">
        <v>29.59</v>
      </c>
      <c r="BF189" s="27">
        <v>79</v>
      </c>
      <c r="BG189" s="27">
        <v>34</v>
      </c>
      <c r="BH189" s="27">
        <v>13.87</v>
      </c>
      <c r="BI189" s="27">
        <v>18.399999999999999</v>
      </c>
      <c r="BJ189" s="27">
        <v>3.51</v>
      </c>
      <c r="BK189" s="27">
        <v>58</v>
      </c>
      <c r="BL189" s="27">
        <v>10.14</v>
      </c>
      <c r="BM189" s="27">
        <v>12.69</v>
      </c>
    </row>
    <row r="190" spans="1:65" x14ac:dyDescent="0.25">
      <c r="A190" s="13">
        <v>4718260330</v>
      </c>
      <c r="B190" t="s">
        <v>542</v>
      </c>
      <c r="C190" t="s">
        <v>545</v>
      </c>
      <c r="D190" t="s">
        <v>546</v>
      </c>
      <c r="E190" s="27">
        <v>15.99</v>
      </c>
      <c r="F190" s="27">
        <v>7.06</v>
      </c>
      <c r="G190" s="27">
        <v>4.47</v>
      </c>
      <c r="H190" s="27">
        <v>1.52</v>
      </c>
      <c r="I190" s="27">
        <v>1.19</v>
      </c>
      <c r="J190" s="27">
        <v>4.6399999999999997</v>
      </c>
      <c r="K190" s="27">
        <v>4.28</v>
      </c>
      <c r="L190" s="27">
        <v>1.34</v>
      </c>
      <c r="M190" s="27">
        <v>4.7</v>
      </c>
      <c r="N190" s="27">
        <v>4.99</v>
      </c>
      <c r="O190" s="27">
        <v>0.72</v>
      </c>
      <c r="P190" s="27">
        <v>1.89</v>
      </c>
      <c r="Q190" s="27">
        <v>3.82</v>
      </c>
      <c r="R190" s="27">
        <v>4.74</v>
      </c>
      <c r="S190" s="27">
        <v>5.72</v>
      </c>
      <c r="T190" s="27">
        <v>5.04</v>
      </c>
      <c r="U190" s="27">
        <v>4.16</v>
      </c>
      <c r="V190" s="27">
        <v>1.58</v>
      </c>
      <c r="W190" s="27">
        <v>2.67</v>
      </c>
      <c r="X190" s="27">
        <v>1.97</v>
      </c>
      <c r="Y190" s="27">
        <v>20</v>
      </c>
      <c r="Z190" s="27">
        <v>8.6300000000000008</v>
      </c>
      <c r="AA190" s="27">
        <v>3.33</v>
      </c>
      <c r="AB190" s="27">
        <v>2.1</v>
      </c>
      <c r="AC190" s="27">
        <v>3.54</v>
      </c>
      <c r="AD190" s="27">
        <v>2.67</v>
      </c>
      <c r="AE190" s="29">
        <v>1150</v>
      </c>
      <c r="AF190" s="29">
        <v>413069</v>
      </c>
      <c r="AG190" s="25">
        <v>6.480999999999999</v>
      </c>
      <c r="AH190" s="29">
        <v>1954.2883175697621</v>
      </c>
      <c r="AI190" s="27" t="s">
        <v>786</v>
      </c>
      <c r="AJ190" s="27">
        <v>99.17144497510553</v>
      </c>
      <c r="AK190" s="27">
        <v>62.464561234329629</v>
      </c>
      <c r="AL190" s="27">
        <v>161.63</v>
      </c>
      <c r="AM190" s="27">
        <v>196.76</v>
      </c>
      <c r="AN190" s="27">
        <v>51.67</v>
      </c>
      <c r="AO190" s="30">
        <v>2.7433333333333336</v>
      </c>
      <c r="AP190" s="27">
        <v>89</v>
      </c>
      <c r="AQ190" s="27">
        <v>91.67</v>
      </c>
      <c r="AR190" s="27">
        <v>92.33</v>
      </c>
      <c r="AS190" s="27">
        <v>10.87</v>
      </c>
      <c r="AT190" s="27">
        <v>17.309999999999999</v>
      </c>
      <c r="AU190" s="27">
        <v>5.39</v>
      </c>
      <c r="AV190" s="27">
        <v>11.84</v>
      </c>
      <c r="AW190" s="27">
        <v>5.14</v>
      </c>
      <c r="AX190" s="27">
        <v>22</v>
      </c>
      <c r="AY190" s="27">
        <v>44</v>
      </c>
      <c r="AZ190" s="27">
        <v>4.1500000000000004</v>
      </c>
      <c r="BA190" s="27">
        <v>1.31</v>
      </c>
      <c r="BB190" s="27">
        <v>16.5</v>
      </c>
      <c r="BC190" s="27">
        <v>47.75</v>
      </c>
      <c r="BD190" s="27">
        <v>37.659999999999997</v>
      </c>
      <c r="BE190" s="27">
        <v>45.05</v>
      </c>
      <c r="BF190" s="27">
        <v>99</v>
      </c>
      <c r="BG190" s="27">
        <v>7.083333333333333</v>
      </c>
      <c r="BH190" s="27">
        <v>13.68</v>
      </c>
      <c r="BI190" s="27">
        <v>17</v>
      </c>
      <c r="BJ190" s="27">
        <v>4.21</v>
      </c>
      <c r="BK190" s="27">
        <v>81</v>
      </c>
      <c r="BL190" s="27">
        <v>10.050000000000001</v>
      </c>
      <c r="BM190" s="27">
        <v>13.64</v>
      </c>
    </row>
    <row r="191" spans="1:65" x14ac:dyDescent="0.25">
      <c r="A191" s="13">
        <v>4727180400</v>
      </c>
      <c r="B191" t="s">
        <v>542</v>
      </c>
      <c r="C191" t="s">
        <v>547</v>
      </c>
      <c r="D191" t="s">
        <v>548</v>
      </c>
      <c r="E191" s="27">
        <v>15.96</v>
      </c>
      <c r="F191" s="27">
        <v>7.04</v>
      </c>
      <c r="G191" s="27">
        <v>4.63</v>
      </c>
      <c r="H191" s="27">
        <v>1.47</v>
      </c>
      <c r="I191" s="27">
        <v>1.19</v>
      </c>
      <c r="J191" s="27">
        <v>4.68</v>
      </c>
      <c r="K191" s="27">
        <v>4.6100000000000003</v>
      </c>
      <c r="L191" s="27">
        <v>1.34</v>
      </c>
      <c r="M191" s="27">
        <v>4.67</v>
      </c>
      <c r="N191" s="27">
        <v>4.45</v>
      </c>
      <c r="O191" s="27">
        <v>0.72</v>
      </c>
      <c r="P191" s="27">
        <v>1.9</v>
      </c>
      <c r="Q191" s="27">
        <v>3.85</v>
      </c>
      <c r="R191" s="27">
        <v>4.74</v>
      </c>
      <c r="S191" s="27">
        <v>5.71</v>
      </c>
      <c r="T191" s="27">
        <v>5.39</v>
      </c>
      <c r="U191" s="27">
        <v>4.12</v>
      </c>
      <c r="V191" s="27">
        <v>1.56</v>
      </c>
      <c r="W191" s="27">
        <v>2.8</v>
      </c>
      <c r="X191" s="27">
        <v>1.95</v>
      </c>
      <c r="Y191" s="27">
        <v>20.07</v>
      </c>
      <c r="Z191" s="27">
        <v>8.57</v>
      </c>
      <c r="AA191" s="27">
        <v>3.51</v>
      </c>
      <c r="AB191" s="27">
        <v>2.0099999999999998</v>
      </c>
      <c r="AC191" s="27">
        <v>3.58</v>
      </c>
      <c r="AD191" s="27">
        <v>2.67</v>
      </c>
      <c r="AE191" s="29">
        <v>1258.33</v>
      </c>
      <c r="AF191" s="29">
        <v>402948</v>
      </c>
      <c r="AG191" s="25">
        <v>6.3940000000000001</v>
      </c>
      <c r="AH191" s="29">
        <v>1889.1605545814964</v>
      </c>
      <c r="AI191" s="27" t="s">
        <v>786</v>
      </c>
      <c r="AJ191" s="27">
        <v>106.80164314975177</v>
      </c>
      <c r="AK191" s="27">
        <v>63.407150000000009</v>
      </c>
      <c r="AL191" s="27">
        <v>170.20999999999998</v>
      </c>
      <c r="AM191" s="27">
        <v>196.76</v>
      </c>
      <c r="AN191" s="27">
        <v>58.95</v>
      </c>
      <c r="AO191" s="30">
        <v>2.7906666666666666</v>
      </c>
      <c r="AP191" s="27">
        <v>143.25</v>
      </c>
      <c r="AQ191" s="27">
        <v>127.5</v>
      </c>
      <c r="AR191" s="27">
        <v>123.5</v>
      </c>
      <c r="AS191" s="27">
        <v>10.84</v>
      </c>
      <c r="AT191" s="27">
        <v>22.65</v>
      </c>
      <c r="AU191" s="27">
        <v>4.99</v>
      </c>
      <c r="AV191" s="27">
        <v>11.96</v>
      </c>
      <c r="AW191" s="27">
        <v>4.96</v>
      </c>
      <c r="AX191" s="27">
        <v>34.33</v>
      </c>
      <c r="AY191" s="27">
        <v>46.25</v>
      </c>
      <c r="AZ191" s="27">
        <v>4.1100000000000003</v>
      </c>
      <c r="BA191" s="27">
        <v>1.43</v>
      </c>
      <c r="BB191" s="27">
        <v>17.21</v>
      </c>
      <c r="BC191" s="27">
        <v>47.5</v>
      </c>
      <c r="BD191" s="27">
        <v>37.659999999999997</v>
      </c>
      <c r="BE191" s="27">
        <v>41.74</v>
      </c>
      <c r="BF191" s="27">
        <v>95.67</v>
      </c>
      <c r="BG191" s="27">
        <v>26</v>
      </c>
      <c r="BH191" s="27">
        <v>14.81</v>
      </c>
      <c r="BI191" s="27">
        <v>11.67</v>
      </c>
      <c r="BJ191" s="27">
        <v>4.58</v>
      </c>
      <c r="BK191" s="27">
        <v>65</v>
      </c>
      <c r="BL191" s="27">
        <v>9.76</v>
      </c>
      <c r="BM191" s="27">
        <v>12.92</v>
      </c>
    </row>
    <row r="192" spans="1:65" x14ac:dyDescent="0.25">
      <c r="A192" s="13">
        <v>4728940500</v>
      </c>
      <c r="B192" t="s">
        <v>542</v>
      </c>
      <c r="C192" t="s">
        <v>549</v>
      </c>
      <c r="D192" t="s">
        <v>550</v>
      </c>
      <c r="E192" s="27">
        <v>15.91</v>
      </c>
      <c r="F192" s="27">
        <v>6.94</v>
      </c>
      <c r="G192" s="27">
        <v>4.7300000000000004</v>
      </c>
      <c r="H192" s="27">
        <v>1.5</v>
      </c>
      <c r="I192" s="27">
        <v>1.18</v>
      </c>
      <c r="J192" s="27">
        <v>4.7</v>
      </c>
      <c r="K192" s="27">
        <v>4.34</v>
      </c>
      <c r="L192" s="27">
        <v>1.35</v>
      </c>
      <c r="M192" s="27">
        <v>4.6900000000000004</v>
      </c>
      <c r="N192" s="27">
        <v>4.2</v>
      </c>
      <c r="O192" s="27">
        <v>0.72</v>
      </c>
      <c r="P192" s="27">
        <v>1.94</v>
      </c>
      <c r="Q192" s="27">
        <v>3.86</v>
      </c>
      <c r="R192" s="27">
        <v>4.72</v>
      </c>
      <c r="S192" s="27">
        <v>5.79</v>
      </c>
      <c r="T192" s="27">
        <v>5.46</v>
      </c>
      <c r="U192" s="27">
        <v>4.46</v>
      </c>
      <c r="V192" s="27">
        <v>1.59</v>
      </c>
      <c r="W192" s="27">
        <v>2.81</v>
      </c>
      <c r="X192" s="27">
        <v>1.94</v>
      </c>
      <c r="Y192" s="27">
        <v>20.29</v>
      </c>
      <c r="Z192" s="27">
        <v>8.9499999999999993</v>
      </c>
      <c r="AA192" s="27">
        <v>3.76</v>
      </c>
      <c r="AB192" s="27">
        <v>2.08</v>
      </c>
      <c r="AC192" s="27">
        <v>3.69</v>
      </c>
      <c r="AD192" s="27">
        <v>2.7</v>
      </c>
      <c r="AE192" s="29">
        <v>1224</v>
      </c>
      <c r="AF192" s="29">
        <v>407645</v>
      </c>
      <c r="AG192" s="25">
        <v>6.3159999999999989</v>
      </c>
      <c r="AH192" s="29">
        <v>1895.5985565379235</v>
      </c>
      <c r="AI192" s="27" t="s">
        <v>786</v>
      </c>
      <c r="AJ192" s="27">
        <v>109.28490999999978</v>
      </c>
      <c r="AK192" s="27">
        <v>55.996166666666653</v>
      </c>
      <c r="AL192" s="27">
        <v>165.28</v>
      </c>
      <c r="AM192" s="27">
        <v>196.76</v>
      </c>
      <c r="AN192" s="27">
        <v>52.8</v>
      </c>
      <c r="AO192" s="30">
        <v>2.7275555555555555</v>
      </c>
      <c r="AP192" s="27">
        <v>92</v>
      </c>
      <c r="AQ192" s="27">
        <v>113.4</v>
      </c>
      <c r="AR192" s="27">
        <v>101.6</v>
      </c>
      <c r="AS192" s="27">
        <v>10.98</v>
      </c>
      <c r="AT192" s="27">
        <v>12.9</v>
      </c>
      <c r="AU192" s="27">
        <v>5.19</v>
      </c>
      <c r="AV192" s="27">
        <v>11.99</v>
      </c>
      <c r="AW192" s="27">
        <v>4.8499999999999996</v>
      </c>
      <c r="AX192" s="27">
        <v>18.600000000000001</v>
      </c>
      <c r="AY192" s="27">
        <v>42.6</v>
      </c>
      <c r="AZ192" s="27">
        <v>4.04</v>
      </c>
      <c r="BA192" s="27">
        <v>1.39</v>
      </c>
      <c r="BB192" s="27">
        <v>18.649999999999999</v>
      </c>
      <c r="BC192" s="27">
        <v>34.99</v>
      </c>
      <c r="BD192" s="27">
        <v>31.51</v>
      </c>
      <c r="BE192" s="27">
        <v>31.81</v>
      </c>
      <c r="BF192" s="27">
        <v>67</v>
      </c>
      <c r="BG192" s="27">
        <v>14.99</v>
      </c>
      <c r="BH192" s="27">
        <v>15.93</v>
      </c>
      <c r="BI192" s="27">
        <v>22.6</v>
      </c>
      <c r="BJ192" s="27">
        <v>3.4</v>
      </c>
      <c r="BK192" s="27">
        <v>42.2</v>
      </c>
      <c r="BL192" s="27">
        <v>10.199999999999999</v>
      </c>
      <c r="BM192" s="27">
        <v>13.25</v>
      </c>
    </row>
    <row r="193" spans="1:65" x14ac:dyDescent="0.25">
      <c r="A193" s="13">
        <v>4734980325</v>
      </c>
      <c r="B193" t="s">
        <v>542</v>
      </c>
      <c r="C193" t="s">
        <v>555</v>
      </c>
      <c r="D193" t="s">
        <v>819</v>
      </c>
      <c r="E193" s="27">
        <v>15.95</v>
      </c>
      <c r="F193" s="27">
        <v>7.46</v>
      </c>
      <c r="G193" s="27">
        <v>4.79</v>
      </c>
      <c r="H193" s="27">
        <v>1.48</v>
      </c>
      <c r="I193" s="27">
        <v>1.17</v>
      </c>
      <c r="J193" s="27">
        <v>4.79</v>
      </c>
      <c r="K193" s="27">
        <v>4.07</v>
      </c>
      <c r="L193" s="27">
        <v>1.34</v>
      </c>
      <c r="M193" s="27">
        <v>4.67</v>
      </c>
      <c r="N193" s="27">
        <v>4.99</v>
      </c>
      <c r="O193" s="27">
        <v>0.75</v>
      </c>
      <c r="P193" s="27">
        <v>1.9</v>
      </c>
      <c r="Q193" s="27">
        <v>3.85</v>
      </c>
      <c r="R193" s="27">
        <v>4.75</v>
      </c>
      <c r="S193" s="27">
        <v>5.69</v>
      </c>
      <c r="T193" s="27">
        <v>5.39</v>
      </c>
      <c r="U193" s="27">
        <v>4.24</v>
      </c>
      <c r="V193" s="27">
        <v>1.55</v>
      </c>
      <c r="W193" s="27">
        <v>2.72</v>
      </c>
      <c r="X193" s="27">
        <v>1.95</v>
      </c>
      <c r="Y193" s="27">
        <v>20.07</v>
      </c>
      <c r="Z193" s="27">
        <v>9.19</v>
      </c>
      <c r="AA193" s="27">
        <v>3.45</v>
      </c>
      <c r="AB193" s="27">
        <v>1.97</v>
      </c>
      <c r="AC193" s="27">
        <v>3.59</v>
      </c>
      <c r="AD193" s="27">
        <v>2.67</v>
      </c>
      <c r="AE193" s="29">
        <v>1533</v>
      </c>
      <c r="AF193" s="29">
        <v>447229</v>
      </c>
      <c r="AG193" s="25">
        <v>6.47</v>
      </c>
      <c r="AH193" s="29">
        <v>2113.4802490860693</v>
      </c>
      <c r="AI193" s="27" t="s">
        <v>786</v>
      </c>
      <c r="AJ193" s="27">
        <v>103.0125249999997</v>
      </c>
      <c r="AK193" s="27">
        <v>50.003825136611994</v>
      </c>
      <c r="AL193" s="27">
        <v>153.01</v>
      </c>
      <c r="AM193" s="27">
        <v>196.76</v>
      </c>
      <c r="AN193" s="27">
        <v>60</v>
      </c>
      <c r="AO193" s="30">
        <v>2.718</v>
      </c>
      <c r="AP193" s="27">
        <v>129.5</v>
      </c>
      <c r="AQ193" s="27">
        <v>131.5</v>
      </c>
      <c r="AR193" s="27">
        <v>111.67</v>
      </c>
      <c r="AS193" s="27">
        <v>10.88</v>
      </c>
      <c r="AT193" s="27">
        <v>23.49</v>
      </c>
      <c r="AU193" s="27">
        <v>5.39</v>
      </c>
      <c r="AV193" s="27">
        <v>10.96</v>
      </c>
      <c r="AW193" s="27">
        <v>5.14</v>
      </c>
      <c r="AX193" s="27">
        <v>27.67</v>
      </c>
      <c r="AY193" s="27">
        <v>46.33</v>
      </c>
      <c r="AZ193" s="27">
        <v>4.0599999999999996</v>
      </c>
      <c r="BA193" s="27">
        <v>1.18</v>
      </c>
      <c r="BB193" s="27">
        <v>14.25</v>
      </c>
      <c r="BC193" s="27">
        <v>54.5</v>
      </c>
      <c r="BD193" s="27">
        <v>41</v>
      </c>
      <c r="BE193" s="27">
        <v>48</v>
      </c>
      <c r="BF193" s="27">
        <v>90</v>
      </c>
      <c r="BG193" s="27">
        <v>8.25</v>
      </c>
      <c r="BH193" s="27">
        <v>14.18</v>
      </c>
      <c r="BI193" s="27">
        <v>18.329999999999998</v>
      </c>
      <c r="BJ193" s="27">
        <v>3.77</v>
      </c>
      <c r="BK193" s="27">
        <v>63</v>
      </c>
      <c r="BL193" s="27">
        <v>10.119999999999999</v>
      </c>
      <c r="BM193" s="27">
        <v>13.7</v>
      </c>
    </row>
    <row r="194" spans="1:65" x14ac:dyDescent="0.25">
      <c r="A194" s="13">
        <v>4732820600</v>
      </c>
      <c r="B194" t="s">
        <v>542</v>
      </c>
      <c r="C194" t="s">
        <v>551</v>
      </c>
      <c r="D194" t="s">
        <v>552</v>
      </c>
      <c r="E194" s="27">
        <v>15.97</v>
      </c>
      <c r="F194" s="27">
        <v>6.63</v>
      </c>
      <c r="G194" s="27">
        <v>5.04</v>
      </c>
      <c r="H194" s="27">
        <v>1.35</v>
      </c>
      <c r="I194" s="27">
        <v>1.18</v>
      </c>
      <c r="J194" s="27">
        <v>4.79</v>
      </c>
      <c r="K194" s="27">
        <v>4.3499999999999996</v>
      </c>
      <c r="L194" s="27">
        <v>1.37</v>
      </c>
      <c r="M194" s="27">
        <v>4.74</v>
      </c>
      <c r="N194" s="27">
        <v>4.45</v>
      </c>
      <c r="O194" s="27">
        <v>0.73</v>
      </c>
      <c r="P194" s="27">
        <v>1.94</v>
      </c>
      <c r="Q194" s="27">
        <v>3.94</v>
      </c>
      <c r="R194" s="27">
        <v>4.74</v>
      </c>
      <c r="S194" s="27">
        <v>5.91</v>
      </c>
      <c r="T194" s="27">
        <v>5.46</v>
      </c>
      <c r="U194" s="27">
        <v>4.72</v>
      </c>
      <c r="V194" s="27">
        <v>1.62</v>
      </c>
      <c r="W194" s="27">
        <v>2.82</v>
      </c>
      <c r="X194" s="27">
        <v>1.99</v>
      </c>
      <c r="Y194" s="27">
        <v>20.45</v>
      </c>
      <c r="Z194" s="27">
        <v>8.92</v>
      </c>
      <c r="AA194" s="27">
        <v>3.65</v>
      </c>
      <c r="AB194" s="27">
        <v>2.06</v>
      </c>
      <c r="AC194" s="27">
        <v>3.8</v>
      </c>
      <c r="AD194" s="27">
        <v>2.72</v>
      </c>
      <c r="AE194" s="29">
        <v>1543.83</v>
      </c>
      <c r="AF194" s="29">
        <v>403127</v>
      </c>
      <c r="AG194" s="25">
        <v>6.4790000000000001</v>
      </c>
      <c r="AH194" s="29">
        <v>1906.8539705609312</v>
      </c>
      <c r="AI194" s="27" t="s">
        <v>786</v>
      </c>
      <c r="AJ194" s="27">
        <v>114.62799168548491</v>
      </c>
      <c r="AK194" s="27">
        <v>44.906740597878446</v>
      </c>
      <c r="AL194" s="27">
        <v>159.54</v>
      </c>
      <c r="AM194" s="27">
        <v>196.76</v>
      </c>
      <c r="AN194" s="27">
        <v>52.8</v>
      </c>
      <c r="AO194" s="30">
        <v>2.7127500000000002</v>
      </c>
      <c r="AP194" s="27">
        <v>91.6</v>
      </c>
      <c r="AQ194" s="27">
        <v>112</v>
      </c>
      <c r="AR194" s="27">
        <v>106.2</v>
      </c>
      <c r="AS194" s="27">
        <v>11.09</v>
      </c>
      <c r="AT194" s="27">
        <v>17.37</v>
      </c>
      <c r="AU194" s="27">
        <v>5.69</v>
      </c>
      <c r="AV194" s="27">
        <v>11.77</v>
      </c>
      <c r="AW194" s="27">
        <v>4.95</v>
      </c>
      <c r="AX194" s="27">
        <v>28.1</v>
      </c>
      <c r="AY194" s="27">
        <v>53.33</v>
      </c>
      <c r="AZ194" s="27">
        <v>4.05</v>
      </c>
      <c r="BA194" s="27">
        <v>1.31</v>
      </c>
      <c r="BB194" s="27">
        <v>9.83</v>
      </c>
      <c r="BC194" s="27">
        <v>32.5</v>
      </c>
      <c r="BD194" s="27">
        <v>26.38</v>
      </c>
      <c r="BE194" s="27">
        <v>27.39</v>
      </c>
      <c r="BF194" s="27">
        <v>85</v>
      </c>
      <c r="BG194" s="27">
        <v>8.25</v>
      </c>
      <c r="BH194" s="27">
        <v>13.64</v>
      </c>
      <c r="BI194" s="27">
        <v>19.600000000000001</v>
      </c>
      <c r="BJ194" s="27">
        <v>3.94</v>
      </c>
      <c r="BK194" s="27">
        <v>67</v>
      </c>
      <c r="BL194" s="27">
        <v>9.8699999999999992</v>
      </c>
      <c r="BM194" s="27">
        <v>12.99</v>
      </c>
    </row>
    <row r="195" spans="1:65" x14ac:dyDescent="0.25">
      <c r="A195" s="13">
        <v>4734100640</v>
      </c>
      <c r="B195" t="s">
        <v>542</v>
      </c>
      <c r="C195" t="s">
        <v>553</v>
      </c>
      <c r="D195" t="s">
        <v>554</v>
      </c>
      <c r="E195" s="27">
        <v>15.93</v>
      </c>
      <c r="F195" s="27">
        <v>6.95</v>
      </c>
      <c r="G195" s="27">
        <v>3.98</v>
      </c>
      <c r="H195" s="27">
        <v>1.51</v>
      </c>
      <c r="I195" s="27">
        <v>1.1599999999999999</v>
      </c>
      <c r="J195" s="27">
        <v>4.5</v>
      </c>
      <c r="K195" s="27">
        <v>4.9000000000000004</v>
      </c>
      <c r="L195" s="27">
        <v>1.33</v>
      </c>
      <c r="M195" s="27">
        <v>4.47</v>
      </c>
      <c r="N195" s="27">
        <v>4.18</v>
      </c>
      <c r="O195" s="27">
        <v>0.74</v>
      </c>
      <c r="P195" s="27">
        <v>1.9</v>
      </c>
      <c r="Q195" s="27">
        <v>3.77</v>
      </c>
      <c r="R195" s="27">
        <v>4.68</v>
      </c>
      <c r="S195" s="27">
        <v>5.61</v>
      </c>
      <c r="T195" s="27">
        <v>4.97</v>
      </c>
      <c r="U195" s="27">
        <v>4.17</v>
      </c>
      <c r="V195" s="27">
        <v>1.49</v>
      </c>
      <c r="W195" s="27">
        <v>2.73</v>
      </c>
      <c r="X195" s="27">
        <v>1.95</v>
      </c>
      <c r="Y195" s="27">
        <v>19.940000000000001</v>
      </c>
      <c r="Z195" s="27">
        <v>8.6300000000000008</v>
      </c>
      <c r="AA195" s="27">
        <v>3.32</v>
      </c>
      <c r="AB195" s="27">
        <v>1.99</v>
      </c>
      <c r="AC195" s="27">
        <v>3.5</v>
      </c>
      <c r="AD195" s="27">
        <v>2.65</v>
      </c>
      <c r="AE195" s="29">
        <v>1196.67</v>
      </c>
      <c r="AF195" s="29">
        <v>403200</v>
      </c>
      <c r="AG195" s="25">
        <v>6.3060000000000009</v>
      </c>
      <c r="AH195" s="29">
        <v>1872.9565947478306</v>
      </c>
      <c r="AI195" s="27">
        <v>197.81217247826089</v>
      </c>
      <c r="AJ195" s="27" t="s">
        <v>786</v>
      </c>
      <c r="AK195" s="27" t="s">
        <v>786</v>
      </c>
      <c r="AL195" s="27">
        <v>197.81217247826089</v>
      </c>
      <c r="AM195" s="27">
        <v>196.76</v>
      </c>
      <c r="AN195" s="27">
        <v>42.5</v>
      </c>
      <c r="AO195" s="30">
        <v>2.762</v>
      </c>
      <c r="AP195" s="27">
        <v>139.5</v>
      </c>
      <c r="AQ195" s="27">
        <v>152.5</v>
      </c>
      <c r="AR195" s="27">
        <v>92.33</v>
      </c>
      <c r="AS195" s="27">
        <v>10.86</v>
      </c>
      <c r="AT195" s="27">
        <v>20.04</v>
      </c>
      <c r="AU195" s="27">
        <v>5.0999999999999996</v>
      </c>
      <c r="AV195" s="27">
        <v>12.14</v>
      </c>
      <c r="AW195" s="27">
        <v>4.53</v>
      </c>
      <c r="AX195" s="27">
        <v>20.67</v>
      </c>
      <c r="AY195" s="27">
        <v>43.5</v>
      </c>
      <c r="AZ195" s="27">
        <v>4.01</v>
      </c>
      <c r="BA195" s="27">
        <v>1.53</v>
      </c>
      <c r="BB195" s="27">
        <v>21</v>
      </c>
      <c r="BC195" s="27">
        <v>42.58</v>
      </c>
      <c r="BD195" s="27">
        <v>27.49</v>
      </c>
      <c r="BE195" s="27">
        <v>29.99</v>
      </c>
      <c r="BF195" s="27">
        <v>124.5</v>
      </c>
      <c r="BG195" s="27">
        <v>9.0541666666666671</v>
      </c>
      <c r="BH195" s="27">
        <v>15.49</v>
      </c>
      <c r="BI195" s="27">
        <v>10</v>
      </c>
      <c r="BJ195" s="27">
        <v>2.94</v>
      </c>
      <c r="BK195" s="27">
        <v>71.5</v>
      </c>
      <c r="BL195" s="27">
        <v>10.07</v>
      </c>
      <c r="BM195" s="27">
        <v>12.69</v>
      </c>
    </row>
    <row r="196" spans="1:65" x14ac:dyDescent="0.25">
      <c r="A196" s="13">
        <v>4734980700</v>
      </c>
      <c r="B196" t="s">
        <v>542</v>
      </c>
      <c r="C196" t="s">
        <v>555</v>
      </c>
      <c r="D196" t="s">
        <v>556</v>
      </c>
      <c r="E196" s="27">
        <v>15.92</v>
      </c>
      <c r="F196" s="27">
        <v>6.74</v>
      </c>
      <c r="G196" s="27">
        <v>4.9400000000000004</v>
      </c>
      <c r="H196" s="27">
        <v>1.49</v>
      </c>
      <c r="I196" s="27">
        <v>1.18</v>
      </c>
      <c r="J196" s="27">
        <v>4.72</v>
      </c>
      <c r="K196" s="27">
        <v>4.1500000000000004</v>
      </c>
      <c r="L196" s="27">
        <v>1.39</v>
      </c>
      <c r="M196" s="27">
        <v>4.82</v>
      </c>
      <c r="N196" s="27">
        <v>4.99</v>
      </c>
      <c r="O196" s="27">
        <v>0.72</v>
      </c>
      <c r="P196" s="27">
        <v>1.94</v>
      </c>
      <c r="Q196" s="27">
        <v>3.95</v>
      </c>
      <c r="R196" s="27">
        <v>4.78</v>
      </c>
      <c r="S196" s="27">
        <v>5.92</v>
      </c>
      <c r="T196" s="27">
        <v>5.39</v>
      </c>
      <c r="U196" s="27">
        <v>4.84</v>
      </c>
      <c r="V196" s="27">
        <v>1.63</v>
      </c>
      <c r="W196" s="27">
        <v>2.89</v>
      </c>
      <c r="X196" s="27">
        <v>1.99</v>
      </c>
      <c r="Y196" s="27">
        <v>20.52</v>
      </c>
      <c r="Z196" s="27">
        <v>9.25</v>
      </c>
      <c r="AA196" s="27">
        <v>3.7</v>
      </c>
      <c r="AB196" s="27">
        <v>2.1800000000000002</v>
      </c>
      <c r="AC196" s="27">
        <v>3.91</v>
      </c>
      <c r="AD196" s="27">
        <v>2.77</v>
      </c>
      <c r="AE196" s="29">
        <v>1726.88</v>
      </c>
      <c r="AF196" s="29">
        <v>515655</v>
      </c>
      <c r="AG196" s="25">
        <v>6.3060000000000009</v>
      </c>
      <c r="AH196" s="29">
        <v>2395.3358950017177</v>
      </c>
      <c r="AI196" s="27" t="s">
        <v>786</v>
      </c>
      <c r="AJ196" s="27">
        <v>112.913670094843</v>
      </c>
      <c r="AK196" s="27">
        <v>81.135779166666396</v>
      </c>
      <c r="AL196" s="27">
        <v>194.05</v>
      </c>
      <c r="AM196" s="27">
        <v>196.76</v>
      </c>
      <c r="AN196" s="27">
        <v>57.58</v>
      </c>
      <c r="AO196" s="30">
        <v>2.7972142857142859</v>
      </c>
      <c r="AP196" s="27">
        <v>119.4</v>
      </c>
      <c r="AQ196" s="27">
        <v>136.27000000000001</v>
      </c>
      <c r="AR196" s="27">
        <v>97.4</v>
      </c>
      <c r="AS196" s="27">
        <v>11.08</v>
      </c>
      <c r="AT196" s="27">
        <v>23.14</v>
      </c>
      <c r="AU196" s="27">
        <v>5.3</v>
      </c>
      <c r="AV196" s="27">
        <v>11.49</v>
      </c>
      <c r="AW196" s="27">
        <v>5.01</v>
      </c>
      <c r="AX196" s="27">
        <v>30</v>
      </c>
      <c r="AY196" s="27">
        <v>52.33</v>
      </c>
      <c r="AZ196" s="27">
        <v>4.07</v>
      </c>
      <c r="BA196" s="27">
        <v>1.36</v>
      </c>
      <c r="BB196" s="27">
        <v>15.94</v>
      </c>
      <c r="BC196" s="27">
        <v>36.090000000000003</v>
      </c>
      <c r="BD196" s="27">
        <v>23.71</v>
      </c>
      <c r="BE196" s="27">
        <v>29.83</v>
      </c>
      <c r="BF196" s="27">
        <v>95.5</v>
      </c>
      <c r="BG196" s="27">
        <v>3.75</v>
      </c>
      <c r="BH196" s="27">
        <v>14.04</v>
      </c>
      <c r="BI196" s="27">
        <v>24.33</v>
      </c>
      <c r="BJ196" s="27">
        <v>4.01</v>
      </c>
      <c r="BK196" s="27">
        <v>66.73</v>
      </c>
      <c r="BL196" s="27">
        <v>10.24</v>
      </c>
      <c r="BM196" s="27">
        <v>13.56</v>
      </c>
    </row>
    <row r="197" spans="1:65" x14ac:dyDescent="0.25">
      <c r="A197" s="13">
        <v>4810180020</v>
      </c>
      <c r="B197" t="s">
        <v>557</v>
      </c>
      <c r="C197" t="s">
        <v>558</v>
      </c>
      <c r="D197" t="s">
        <v>559</v>
      </c>
      <c r="E197" s="27">
        <v>14.94</v>
      </c>
      <c r="F197" s="27">
        <v>6.83</v>
      </c>
      <c r="G197" s="27">
        <v>4.4800000000000004</v>
      </c>
      <c r="H197" s="27">
        <v>1.27</v>
      </c>
      <c r="I197" s="27">
        <v>1.17</v>
      </c>
      <c r="J197" s="27">
        <v>4.6399999999999997</v>
      </c>
      <c r="K197" s="27">
        <v>4.9000000000000004</v>
      </c>
      <c r="L197" s="27">
        <v>1.38</v>
      </c>
      <c r="M197" s="27">
        <v>4.66</v>
      </c>
      <c r="N197" s="27">
        <v>4.76</v>
      </c>
      <c r="O197" s="27">
        <v>0.74</v>
      </c>
      <c r="P197" s="27">
        <v>1.79</v>
      </c>
      <c r="Q197" s="27">
        <v>3.91</v>
      </c>
      <c r="R197" s="27">
        <v>4.6900000000000004</v>
      </c>
      <c r="S197" s="27">
        <v>5.71</v>
      </c>
      <c r="T197" s="27">
        <v>4.67</v>
      </c>
      <c r="U197" s="27">
        <v>4.37</v>
      </c>
      <c r="V197" s="27">
        <v>1.55</v>
      </c>
      <c r="W197" s="27">
        <v>2.61</v>
      </c>
      <c r="X197" s="27">
        <v>1.99</v>
      </c>
      <c r="Y197" s="27">
        <v>20.07</v>
      </c>
      <c r="Z197" s="27">
        <v>9.68</v>
      </c>
      <c r="AA197" s="27">
        <v>3.32</v>
      </c>
      <c r="AB197" s="27">
        <v>2</v>
      </c>
      <c r="AC197" s="27">
        <v>3.8</v>
      </c>
      <c r="AD197" s="27">
        <v>2.72</v>
      </c>
      <c r="AE197" s="29">
        <v>891</v>
      </c>
      <c r="AF197" s="29">
        <v>365196</v>
      </c>
      <c r="AG197" s="25">
        <v>6.4733333333333336</v>
      </c>
      <c r="AH197" s="29">
        <v>1726.4147221287992</v>
      </c>
      <c r="AI197" s="27" t="s">
        <v>786</v>
      </c>
      <c r="AJ197" s="27">
        <v>235.39439783749967</v>
      </c>
      <c r="AK197" s="27">
        <v>57.755287688845947</v>
      </c>
      <c r="AL197" s="27">
        <v>293.14999999999998</v>
      </c>
      <c r="AM197" s="27">
        <v>204.95849999999999</v>
      </c>
      <c r="AN197" s="27">
        <v>69.25</v>
      </c>
      <c r="AO197" s="30">
        <v>2.6186666666666669</v>
      </c>
      <c r="AP197" s="27">
        <v>141.66999999999999</v>
      </c>
      <c r="AQ197" s="27">
        <v>135.41999999999999</v>
      </c>
      <c r="AR197" s="27">
        <v>123</v>
      </c>
      <c r="AS197" s="27">
        <v>10.78</v>
      </c>
      <c r="AT197" s="27">
        <v>20.350000000000001</v>
      </c>
      <c r="AU197" s="27">
        <v>4.82</v>
      </c>
      <c r="AV197" s="27">
        <v>14.32</v>
      </c>
      <c r="AW197" s="27">
        <v>4.82</v>
      </c>
      <c r="AX197" s="27">
        <v>26.67</v>
      </c>
      <c r="AY197" s="27">
        <v>42.33</v>
      </c>
      <c r="AZ197" s="27">
        <v>4.1100000000000003</v>
      </c>
      <c r="BA197" s="27">
        <v>1.44</v>
      </c>
      <c r="BB197" s="27">
        <v>13.12</v>
      </c>
      <c r="BC197" s="27">
        <v>39.229999999999997</v>
      </c>
      <c r="BD197" s="27">
        <v>35.99</v>
      </c>
      <c r="BE197" s="27">
        <v>47</v>
      </c>
      <c r="BF197" s="27">
        <v>102.5</v>
      </c>
      <c r="BG197" s="27">
        <v>16.989999999999998</v>
      </c>
      <c r="BH197" s="27">
        <v>10.33</v>
      </c>
      <c r="BI197" s="27">
        <v>14.5</v>
      </c>
      <c r="BJ197" s="27">
        <v>4.04</v>
      </c>
      <c r="BK197" s="27">
        <v>56</v>
      </c>
      <c r="BL197" s="27">
        <v>10.55</v>
      </c>
      <c r="BM197" s="27">
        <v>11.82</v>
      </c>
    </row>
    <row r="198" spans="1:65" x14ac:dyDescent="0.25">
      <c r="A198" s="13">
        <v>4811100040</v>
      </c>
      <c r="B198" t="s">
        <v>557</v>
      </c>
      <c r="C198" t="s">
        <v>560</v>
      </c>
      <c r="D198" t="s">
        <v>561</v>
      </c>
      <c r="E198" s="27">
        <v>15.96</v>
      </c>
      <c r="F198" s="27">
        <v>7.61</v>
      </c>
      <c r="G198" s="27">
        <v>4.2300000000000004</v>
      </c>
      <c r="H198" s="27">
        <v>1.46</v>
      </c>
      <c r="I198" s="27">
        <v>1.1299999999999999</v>
      </c>
      <c r="J198" s="27">
        <v>4.53</v>
      </c>
      <c r="K198" s="27">
        <v>4.91</v>
      </c>
      <c r="L198" s="27">
        <v>1.37</v>
      </c>
      <c r="M198" s="27">
        <v>4.59</v>
      </c>
      <c r="N198" s="27">
        <v>4.12</v>
      </c>
      <c r="O198" s="27">
        <v>0.74</v>
      </c>
      <c r="P198" s="27">
        <v>1.79</v>
      </c>
      <c r="Q198" s="27">
        <v>3.9</v>
      </c>
      <c r="R198" s="27">
        <v>4.63</v>
      </c>
      <c r="S198" s="27">
        <v>5.8</v>
      </c>
      <c r="T198" s="27">
        <v>4.67</v>
      </c>
      <c r="U198" s="27">
        <v>4.4800000000000004</v>
      </c>
      <c r="V198" s="27">
        <v>1.53</v>
      </c>
      <c r="W198" s="27">
        <v>2.59</v>
      </c>
      <c r="X198" s="27">
        <v>1.99</v>
      </c>
      <c r="Y198" s="27">
        <v>20.079999999999998</v>
      </c>
      <c r="Z198" s="27">
        <v>9.31</v>
      </c>
      <c r="AA198" s="27">
        <v>3.24</v>
      </c>
      <c r="AB198" s="27">
        <v>1.95</v>
      </c>
      <c r="AC198" s="27">
        <v>3.57</v>
      </c>
      <c r="AD198" s="27">
        <v>2.72</v>
      </c>
      <c r="AE198" s="29">
        <v>1282</v>
      </c>
      <c r="AF198" s="29">
        <v>258400</v>
      </c>
      <c r="AG198" s="25">
        <v>6.5060000000000002</v>
      </c>
      <c r="AH198" s="29">
        <v>1225.7126457665058</v>
      </c>
      <c r="AI198" s="27" t="s">
        <v>786</v>
      </c>
      <c r="AJ198" s="27">
        <v>113.08695955389707</v>
      </c>
      <c r="AK198" s="27">
        <v>59.574749276759817</v>
      </c>
      <c r="AL198" s="27">
        <v>172.66</v>
      </c>
      <c r="AM198" s="27">
        <v>205.11</v>
      </c>
      <c r="AN198" s="27">
        <v>57</v>
      </c>
      <c r="AO198" s="30">
        <v>2.5244</v>
      </c>
      <c r="AP198" s="27">
        <v>82</v>
      </c>
      <c r="AQ198" s="27">
        <v>124</v>
      </c>
      <c r="AR198" s="27">
        <v>92</v>
      </c>
      <c r="AS198" s="27">
        <v>10.83</v>
      </c>
      <c r="AT198" s="27">
        <v>22.84</v>
      </c>
      <c r="AU198" s="27">
        <v>5.49</v>
      </c>
      <c r="AV198" s="27">
        <v>11.99</v>
      </c>
      <c r="AW198" s="27">
        <v>5.19</v>
      </c>
      <c r="AX198" s="27">
        <v>24.6</v>
      </c>
      <c r="AY198" s="27">
        <v>53</v>
      </c>
      <c r="AZ198" s="27">
        <v>3.97</v>
      </c>
      <c r="BA198" s="27">
        <v>1.46</v>
      </c>
      <c r="BB198" s="27">
        <v>10.45</v>
      </c>
      <c r="BC198" s="27">
        <v>48.33</v>
      </c>
      <c r="BD198" s="27">
        <v>31.66</v>
      </c>
      <c r="BE198" s="27">
        <v>41.33</v>
      </c>
      <c r="BF198" s="27">
        <v>78</v>
      </c>
      <c r="BG198" s="27">
        <v>3.75</v>
      </c>
      <c r="BH198" s="27">
        <v>10.5</v>
      </c>
      <c r="BI198" s="27">
        <v>15</v>
      </c>
      <c r="BJ198" s="27">
        <v>4.3099999999999996</v>
      </c>
      <c r="BK198" s="27">
        <v>65</v>
      </c>
      <c r="BL198" s="27">
        <v>10.039999999999999</v>
      </c>
      <c r="BM198" s="27">
        <v>11.45</v>
      </c>
    </row>
    <row r="199" spans="1:65" x14ac:dyDescent="0.25">
      <c r="A199" s="13">
        <v>4823104100</v>
      </c>
      <c r="B199" t="s">
        <v>557</v>
      </c>
      <c r="C199" t="s">
        <v>808</v>
      </c>
      <c r="D199" t="s">
        <v>853</v>
      </c>
      <c r="E199" s="27">
        <v>14.84</v>
      </c>
      <c r="F199" s="27">
        <v>6.61</v>
      </c>
      <c r="G199" s="27">
        <v>4.6399999999999997</v>
      </c>
      <c r="H199" s="27">
        <v>1.51</v>
      </c>
      <c r="I199" s="27">
        <v>1.1499999999999999</v>
      </c>
      <c r="J199" s="27">
        <v>4.67</v>
      </c>
      <c r="K199" s="27">
        <v>4.34</v>
      </c>
      <c r="L199" s="27">
        <v>1.42</v>
      </c>
      <c r="M199" s="27">
        <v>4.7</v>
      </c>
      <c r="N199" s="27">
        <v>4.79</v>
      </c>
      <c r="O199" s="27">
        <v>0.72</v>
      </c>
      <c r="P199" s="27">
        <v>1.79</v>
      </c>
      <c r="Q199" s="27">
        <v>4.0999999999999996</v>
      </c>
      <c r="R199" s="27">
        <v>4.66</v>
      </c>
      <c r="S199" s="27">
        <v>5.89</v>
      </c>
      <c r="T199" s="27">
        <v>5.03</v>
      </c>
      <c r="U199" s="27">
        <v>4.97</v>
      </c>
      <c r="V199" s="27">
        <v>1.62</v>
      </c>
      <c r="W199" s="27">
        <v>2.79</v>
      </c>
      <c r="X199" s="27">
        <v>1.99</v>
      </c>
      <c r="Y199" s="27">
        <v>20.54</v>
      </c>
      <c r="Z199" s="27">
        <v>9.66</v>
      </c>
      <c r="AA199" s="27">
        <v>3.51</v>
      </c>
      <c r="AB199" s="27">
        <v>2.16</v>
      </c>
      <c r="AC199" s="27">
        <v>3.91</v>
      </c>
      <c r="AD199" s="27">
        <v>2.7</v>
      </c>
      <c r="AE199" s="29">
        <v>1546.6</v>
      </c>
      <c r="AF199" s="29">
        <v>461000</v>
      </c>
      <c r="AG199" s="25">
        <v>6.4189999999999996</v>
      </c>
      <c r="AH199" s="29">
        <v>2166.9898171746368</v>
      </c>
      <c r="AI199" s="27" t="s">
        <v>786</v>
      </c>
      <c r="AJ199" s="27">
        <v>159.70936406249959</v>
      </c>
      <c r="AK199" s="27">
        <v>93.317097396335512</v>
      </c>
      <c r="AL199" s="27">
        <v>253.03</v>
      </c>
      <c r="AM199" s="27">
        <v>203.27850000000001</v>
      </c>
      <c r="AN199" s="27">
        <v>65</v>
      </c>
      <c r="AO199" s="30">
        <v>2.8180000000000001</v>
      </c>
      <c r="AP199" s="27">
        <v>82.17</v>
      </c>
      <c r="AQ199" s="27">
        <v>168</v>
      </c>
      <c r="AR199" s="27">
        <v>87</v>
      </c>
      <c r="AS199" s="27">
        <v>11.09</v>
      </c>
      <c r="AT199" s="27">
        <v>23.46</v>
      </c>
      <c r="AU199" s="27">
        <v>6.04</v>
      </c>
      <c r="AV199" s="27">
        <v>11.64</v>
      </c>
      <c r="AW199" s="27">
        <v>4.42</v>
      </c>
      <c r="AX199" s="27">
        <v>35.83</v>
      </c>
      <c r="AY199" s="27">
        <v>75.599999999999994</v>
      </c>
      <c r="AZ199" s="27">
        <v>4.0199999999999996</v>
      </c>
      <c r="BA199" s="27">
        <v>1.62</v>
      </c>
      <c r="BB199" s="27">
        <v>11.15</v>
      </c>
      <c r="BC199" s="27">
        <v>59.87</v>
      </c>
      <c r="BD199" s="27">
        <v>40.71</v>
      </c>
      <c r="BE199" s="27">
        <v>53.07</v>
      </c>
      <c r="BF199" s="27">
        <v>70</v>
      </c>
      <c r="BG199" s="27">
        <v>14.166666666666666</v>
      </c>
      <c r="BH199" s="27">
        <v>12.09</v>
      </c>
      <c r="BI199" s="27">
        <v>15</v>
      </c>
      <c r="BJ199" s="27">
        <v>4.49</v>
      </c>
      <c r="BK199" s="27">
        <v>66.67</v>
      </c>
      <c r="BL199" s="27">
        <v>10.91</v>
      </c>
      <c r="BM199" s="27">
        <v>10.9</v>
      </c>
    </row>
    <row r="200" spans="1:65" x14ac:dyDescent="0.25">
      <c r="A200" s="13">
        <v>4812420080</v>
      </c>
      <c r="B200" t="s">
        <v>557</v>
      </c>
      <c r="C200" t="s">
        <v>793</v>
      </c>
      <c r="D200" t="s">
        <v>562</v>
      </c>
      <c r="E200" s="27">
        <v>14.84</v>
      </c>
      <c r="F200" s="27">
        <v>6.68</v>
      </c>
      <c r="G200" s="27">
        <v>4.2300000000000004</v>
      </c>
      <c r="H200" s="27">
        <v>1.29</v>
      </c>
      <c r="I200" s="27">
        <v>1.1499999999999999</v>
      </c>
      <c r="J200" s="27">
        <v>4.63</v>
      </c>
      <c r="K200" s="27">
        <v>4.8</v>
      </c>
      <c r="L200" s="27">
        <v>1.35</v>
      </c>
      <c r="M200" s="27">
        <v>4.43</v>
      </c>
      <c r="N200" s="27">
        <v>4.71</v>
      </c>
      <c r="O200" s="27">
        <v>0.74</v>
      </c>
      <c r="P200" s="27">
        <v>1.8</v>
      </c>
      <c r="Q200" s="27">
        <v>3.99</v>
      </c>
      <c r="R200" s="27">
        <v>4.6500000000000004</v>
      </c>
      <c r="S200" s="27">
        <v>5.95</v>
      </c>
      <c r="T200" s="27">
        <v>4.66</v>
      </c>
      <c r="U200" s="27">
        <v>4.83</v>
      </c>
      <c r="V200" s="27">
        <v>1.54</v>
      </c>
      <c r="W200" s="27">
        <v>2.62</v>
      </c>
      <c r="X200" s="27">
        <v>2</v>
      </c>
      <c r="Y200" s="27">
        <v>20.41</v>
      </c>
      <c r="Z200" s="27">
        <v>9.61</v>
      </c>
      <c r="AA200" s="27">
        <v>3.16</v>
      </c>
      <c r="AB200" s="27">
        <v>1.84</v>
      </c>
      <c r="AC200" s="27">
        <v>3.66</v>
      </c>
      <c r="AD200" s="27">
        <v>2.78</v>
      </c>
      <c r="AE200" s="29">
        <v>1766</v>
      </c>
      <c r="AF200" s="29">
        <v>504054</v>
      </c>
      <c r="AG200" s="25">
        <v>6.4558</v>
      </c>
      <c r="AH200" s="29">
        <v>2378.4947827118531</v>
      </c>
      <c r="AI200" s="27" t="s">
        <v>786</v>
      </c>
      <c r="AJ200" s="27">
        <v>131.2301305877165</v>
      </c>
      <c r="AK200" s="27">
        <v>72.843970186435158</v>
      </c>
      <c r="AL200" s="27">
        <v>204.07</v>
      </c>
      <c r="AM200" s="27">
        <v>205.11</v>
      </c>
      <c r="AN200" s="27">
        <v>70.8</v>
      </c>
      <c r="AO200" s="30">
        <v>2.593</v>
      </c>
      <c r="AP200" s="27">
        <v>108.4</v>
      </c>
      <c r="AQ200" s="27">
        <v>104.68</v>
      </c>
      <c r="AR200" s="27">
        <v>135.75</v>
      </c>
      <c r="AS200" s="27">
        <v>10.9</v>
      </c>
      <c r="AT200" s="27">
        <v>16.27</v>
      </c>
      <c r="AU200" s="27">
        <v>4.8899999999999997</v>
      </c>
      <c r="AV200" s="27">
        <v>9.39</v>
      </c>
      <c r="AW200" s="27">
        <v>4.4400000000000004</v>
      </c>
      <c r="AX200" s="27">
        <v>36.5</v>
      </c>
      <c r="AY200" s="27">
        <v>60.29</v>
      </c>
      <c r="AZ200" s="27">
        <v>4.04</v>
      </c>
      <c r="BA200" s="27">
        <v>1.56</v>
      </c>
      <c r="BB200" s="27">
        <v>13.99</v>
      </c>
      <c r="BC200" s="27">
        <v>29.99</v>
      </c>
      <c r="BD200" s="27">
        <v>31.62</v>
      </c>
      <c r="BE200" s="27">
        <v>30.32</v>
      </c>
      <c r="BF200" s="27">
        <v>107.4</v>
      </c>
      <c r="BG200" s="27">
        <v>3.75</v>
      </c>
      <c r="BH200" s="27">
        <v>13.1</v>
      </c>
      <c r="BI200" s="27">
        <v>22.17</v>
      </c>
      <c r="BJ200" s="27">
        <v>3.89</v>
      </c>
      <c r="BK200" s="27">
        <v>65.39</v>
      </c>
      <c r="BL200" s="27">
        <v>10.3</v>
      </c>
      <c r="BM200" s="27">
        <v>10.48</v>
      </c>
    </row>
    <row r="201" spans="1:65" x14ac:dyDescent="0.25">
      <c r="A201" s="13">
        <v>4813140120</v>
      </c>
      <c r="B201" t="s">
        <v>557</v>
      </c>
      <c r="C201" t="s">
        <v>563</v>
      </c>
      <c r="D201" t="s">
        <v>564</v>
      </c>
      <c r="E201" s="27">
        <v>14.85</v>
      </c>
      <c r="F201" s="27">
        <v>6.45</v>
      </c>
      <c r="G201" s="27">
        <v>4.28</v>
      </c>
      <c r="H201" s="27">
        <v>1.52</v>
      </c>
      <c r="I201" s="27">
        <v>1.1499999999999999</v>
      </c>
      <c r="J201" s="27">
        <v>4.6500000000000004</v>
      </c>
      <c r="K201" s="27">
        <v>4.45</v>
      </c>
      <c r="L201" s="27">
        <v>1.37</v>
      </c>
      <c r="M201" s="27">
        <v>4.57</v>
      </c>
      <c r="N201" s="27">
        <v>4.82</v>
      </c>
      <c r="O201" s="27">
        <v>0.72</v>
      </c>
      <c r="P201" s="27">
        <v>1.79</v>
      </c>
      <c r="Q201" s="27">
        <v>3.92</v>
      </c>
      <c r="R201" s="27">
        <v>4.68</v>
      </c>
      <c r="S201" s="27">
        <v>5.7</v>
      </c>
      <c r="T201" s="27">
        <v>4.92</v>
      </c>
      <c r="U201" s="27">
        <v>4.4800000000000004</v>
      </c>
      <c r="V201" s="27">
        <v>1.54</v>
      </c>
      <c r="W201" s="27">
        <v>2.7</v>
      </c>
      <c r="X201" s="27">
        <v>1.94</v>
      </c>
      <c r="Y201" s="27">
        <v>20.21</v>
      </c>
      <c r="Z201" s="27">
        <v>9.68</v>
      </c>
      <c r="AA201" s="27">
        <v>3.4</v>
      </c>
      <c r="AB201" s="27">
        <v>2</v>
      </c>
      <c r="AC201" s="27">
        <v>3.75</v>
      </c>
      <c r="AD201" s="27">
        <v>2.74</v>
      </c>
      <c r="AE201" s="29">
        <v>1170</v>
      </c>
      <c r="AF201" s="29">
        <v>451398</v>
      </c>
      <c r="AG201" s="25">
        <v>6.3860000000000001</v>
      </c>
      <c r="AH201" s="29">
        <v>2114.5384506007995</v>
      </c>
      <c r="AI201" s="27" t="s">
        <v>786</v>
      </c>
      <c r="AJ201" s="27">
        <v>146.3024802999997</v>
      </c>
      <c r="AK201" s="27">
        <v>66.121789889103127</v>
      </c>
      <c r="AL201" s="27">
        <v>212.42000000000002</v>
      </c>
      <c r="AM201" s="27">
        <v>202.11</v>
      </c>
      <c r="AN201" s="27">
        <v>65.95</v>
      </c>
      <c r="AO201" s="30">
        <v>2.6345000000000001</v>
      </c>
      <c r="AP201" s="27">
        <v>79</v>
      </c>
      <c r="AQ201" s="27">
        <v>180</v>
      </c>
      <c r="AR201" s="27">
        <v>111</v>
      </c>
      <c r="AS201" s="27">
        <v>10.92</v>
      </c>
      <c r="AT201" s="27">
        <v>28.54</v>
      </c>
      <c r="AU201" s="27">
        <v>6.39</v>
      </c>
      <c r="AV201" s="27">
        <v>11.56</v>
      </c>
      <c r="AW201" s="27">
        <v>5.07</v>
      </c>
      <c r="AX201" s="27">
        <v>27.5</v>
      </c>
      <c r="AY201" s="27">
        <v>40</v>
      </c>
      <c r="AZ201" s="27">
        <v>4.03</v>
      </c>
      <c r="BA201" s="27">
        <v>1.48</v>
      </c>
      <c r="BB201" s="27">
        <v>14.71</v>
      </c>
      <c r="BC201" s="27">
        <v>46.67</v>
      </c>
      <c r="BD201" s="27">
        <v>28.99</v>
      </c>
      <c r="BE201" s="27">
        <v>43.8</v>
      </c>
      <c r="BF201" s="27">
        <v>83.33</v>
      </c>
      <c r="BG201" s="27">
        <v>7.4991666666666665</v>
      </c>
      <c r="BH201" s="27">
        <v>12.04</v>
      </c>
      <c r="BI201" s="27">
        <v>16.5</v>
      </c>
      <c r="BJ201" s="27">
        <v>4.3099999999999996</v>
      </c>
      <c r="BK201" s="27">
        <v>60.17</v>
      </c>
      <c r="BL201" s="27">
        <v>10.67</v>
      </c>
      <c r="BM201" s="27">
        <v>11.28</v>
      </c>
    </row>
    <row r="202" spans="1:65" x14ac:dyDescent="0.25">
      <c r="A202" s="13">
        <v>4826420180</v>
      </c>
      <c r="B202" t="s">
        <v>557</v>
      </c>
      <c r="C202" t="s">
        <v>574</v>
      </c>
      <c r="D202" t="s">
        <v>575</v>
      </c>
      <c r="E202" s="27">
        <v>14.87</v>
      </c>
      <c r="F202" s="27">
        <v>6.58</v>
      </c>
      <c r="G202" s="27">
        <v>4.43</v>
      </c>
      <c r="H202" s="27">
        <v>1.6</v>
      </c>
      <c r="I202" s="27">
        <v>1.1499999999999999</v>
      </c>
      <c r="J202" s="27">
        <v>4.66</v>
      </c>
      <c r="K202" s="27">
        <v>4.07</v>
      </c>
      <c r="L202" s="27">
        <v>1.36</v>
      </c>
      <c r="M202" s="27">
        <v>4.62</v>
      </c>
      <c r="N202" s="27">
        <v>4.82</v>
      </c>
      <c r="O202" s="27">
        <v>0.7</v>
      </c>
      <c r="P202" s="27">
        <v>1.79</v>
      </c>
      <c r="Q202" s="27">
        <v>3.98</v>
      </c>
      <c r="R202" s="27">
        <v>4.68</v>
      </c>
      <c r="S202" s="27">
        <v>5.73</v>
      </c>
      <c r="T202" s="27">
        <v>5.0599999999999996</v>
      </c>
      <c r="U202" s="27">
        <v>4.7</v>
      </c>
      <c r="V202" s="27">
        <v>1.56</v>
      </c>
      <c r="W202" s="27">
        <v>2.71</v>
      </c>
      <c r="X202" s="27">
        <v>1.93</v>
      </c>
      <c r="Y202" s="27">
        <v>20.53</v>
      </c>
      <c r="Z202" s="27">
        <v>9.36</v>
      </c>
      <c r="AA202" s="27">
        <v>3.44</v>
      </c>
      <c r="AB202" s="27">
        <v>1.97</v>
      </c>
      <c r="AC202" s="27">
        <v>3.73</v>
      </c>
      <c r="AD202" s="27">
        <v>2.78</v>
      </c>
      <c r="AE202" s="29">
        <v>1506.33</v>
      </c>
      <c r="AF202" s="29">
        <v>314967</v>
      </c>
      <c r="AG202" s="25">
        <v>6.4340000000000011</v>
      </c>
      <c r="AH202" s="29">
        <v>1482.8657163020459</v>
      </c>
      <c r="AI202" s="27" t="s">
        <v>786</v>
      </c>
      <c r="AJ202" s="27">
        <v>145.12143889999979</v>
      </c>
      <c r="AK202" s="27">
        <v>49.956878817100574</v>
      </c>
      <c r="AL202" s="27">
        <v>195.08</v>
      </c>
      <c r="AM202" s="27">
        <v>205.11</v>
      </c>
      <c r="AN202" s="27">
        <v>57.75</v>
      </c>
      <c r="AO202" s="30">
        <v>2.625</v>
      </c>
      <c r="AP202" s="27">
        <v>135.6</v>
      </c>
      <c r="AQ202" s="27">
        <v>149.5</v>
      </c>
      <c r="AR202" s="27">
        <v>122.5</v>
      </c>
      <c r="AS202" s="27">
        <v>11.01</v>
      </c>
      <c r="AT202" s="27">
        <v>28.74</v>
      </c>
      <c r="AU202" s="27">
        <v>4.76</v>
      </c>
      <c r="AV202" s="27">
        <v>11.07</v>
      </c>
      <c r="AW202" s="27">
        <v>4.45</v>
      </c>
      <c r="AX202" s="27">
        <v>23</v>
      </c>
      <c r="AY202" s="27">
        <v>51.2</v>
      </c>
      <c r="AZ202" s="27">
        <v>4.0199999999999996</v>
      </c>
      <c r="BA202" s="27">
        <v>1.37</v>
      </c>
      <c r="BB202" s="27">
        <v>10.71</v>
      </c>
      <c r="BC202" s="27">
        <v>39.94</v>
      </c>
      <c r="BD202" s="27">
        <v>26.49</v>
      </c>
      <c r="BE202" s="27">
        <v>42.99</v>
      </c>
      <c r="BF202" s="27">
        <v>95.5</v>
      </c>
      <c r="BG202" s="27">
        <v>17.29</v>
      </c>
      <c r="BH202" s="27">
        <v>11.25</v>
      </c>
      <c r="BI202" s="27">
        <v>18.329999999999998</v>
      </c>
      <c r="BJ202" s="27">
        <v>4.25</v>
      </c>
      <c r="BK202" s="27">
        <v>81.75</v>
      </c>
      <c r="BL202" s="27">
        <v>10.63</v>
      </c>
      <c r="BM202" s="27">
        <v>10.73</v>
      </c>
    </row>
    <row r="203" spans="1:65" x14ac:dyDescent="0.25">
      <c r="A203" s="13">
        <v>4818580200</v>
      </c>
      <c r="B203" t="s">
        <v>557</v>
      </c>
      <c r="C203" t="s">
        <v>567</v>
      </c>
      <c r="D203" t="s">
        <v>568</v>
      </c>
      <c r="E203" s="27">
        <v>14.88</v>
      </c>
      <c r="F203" s="27">
        <v>6.56</v>
      </c>
      <c r="G203" s="27">
        <v>4.13</v>
      </c>
      <c r="H203" s="27">
        <v>1.21</v>
      </c>
      <c r="I203" s="27">
        <v>1.1399999999999999</v>
      </c>
      <c r="J203" s="27">
        <v>4.57</v>
      </c>
      <c r="K203" s="27">
        <v>4.93</v>
      </c>
      <c r="L203" s="27">
        <v>1.35</v>
      </c>
      <c r="M203" s="27">
        <v>4.42</v>
      </c>
      <c r="N203" s="27">
        <v>4.71</v>
      </c>
      <c r="O203" s="27">
        <v>0.74</v>
      </c>
      <c r="P203" s="27">
        <v>1.79</v>
      </c>
      <c r="Q203" s="27">
        <v>3.95</v>
      </c>
      <c r="R203" s="27">
        <v>4.67</v>
      </c>
      <c r="S203" s="27">
        <v>5.65</v>
      </c>
      <c r="T203" s="27">
        <v>4.57</v>
      </c>
      <c r="U203" s="27">
        <v>4.5599999999999996</v>
      </c>
      <c r="V203" s="27">
        <v>1.41</v>
      </c>
      <c r="W203" s="27">
        <v>2.6</v>
      </c>
      <c r="X203" s="27">
        <v>1.95</v>
      </c>
      <c r="Y203" s="27">
        <v>20.190000000000001</v>
      </c>
      <c r="Z203" s="27">
        <v>9.5399999999999991</v>
      </c>
      <c r="AA203" s="27">
        <v>3</v>
      </c>
      <c r="AB203" s="27">
        <v>1.8</v>
      </c>
      <c r="AC203" s="27">
        <v>3.63</v>
      </c>
      <c r="AD203" s="27">
        <v>2.74</v>
      </c>
      <c r="AE203" s="29">
        <v>1325.75</v>
      </c>
      <c r="AF203" s="29">
        <v>404925</v>
      </c>
      <c r="AG203" s="25">
        <v>6.4</v>
      </c>
      <c r="AH203" s="29">
        <v>1899.6223523061933</v>
      </c>
      <c r="AI203" s="27" t="s">
        <v>786</v>
      </c>
      <c r="AJ203" s="27">
        <v>160.05175109166646</v>
      </c>
      <c r="AK203" s="27">
        <v>45.348664999437091</v>
      </c>
      <c r="AL203" s="27">
        <v>205.4</v>
      </c>
      <c r="AM203" s="27">
        <v>205.11</v>
      </c>
      <c r="AN203" s="27">
        <v>78.5</v>
      </c>
      <c r="AO203" s="30">
        <v>2.5996666666666663</v>
      </c>
      <c r="AP203" s="27">
        <v>186.33</v>
      </c>
      <c r="AQ203" s="27">
        <v>76.44</v>
      </c>
      <c r="AR203" s="27">
        <v>142</v>
      </c>
      <c r="AS203" s="27">
        <v>10.88</v>
      </c>
      <c r="AT203" s="27">
        <v>28.73</v>
      </c>
      <c r="AU203" s="27">
        <v>6.39</v>
      </c>
      <c r="AV203" s="27">
        <v>15.07</v>
      </c>
      <c r="AW203" s="27">
        <v>5.49</v>
      </c>
      <c r="AX203" s="27">
        <v>24.67</v>
      </c>
      <c r="AY203" s="27">
        <v>39</v>
      </c>
      <c r="AZ203" s="27">
        <v>4.04</v>
      </c>
      <c r="BA203" s="27">
        <v>1.38</v>
      </c>
      <c r="BB203" s="27">
        <v>14.62</v>
      </c>
      <c r="BC203" s="27">
        <v>28.5</v>
      </c>
      <c r="BD203" s="27">
        <v>19.32</v>
      </c>
      <c r="BE203" s="27">
        <v>23.95</v>
      </c>
      <c r="BF203" s="27">
        <v>87.63</v>
      </c>
      <c r="BG203" s="27">
        <v>5.8324999999999996</v>
      </c>
      <c r="BH203" s="27">
        <v>9.75</v>
      </c>
      <c r="BI203" s="27">
        <v>15</v>
      </c>
      <c r="BJ203" s="27">
        <v>4.47</v>
      </c>
      <c r="BK203" s="27">
        <v>39.65</v>
      </c>
      <c r="BL203" s="27">
        <v>10.039999999999999</v>
      </c>
      <c r="BM203" s="27">
        <v>11.09</v>
      </c>
    </row>
    <row r="204" spans="1:65" x14ac:dyDescent="0.25">
      <c r="A204" s="13">
        <v>4819124240</v>
      </c>
      <c r="B204" t="s">
        <v>557</v>
      </c>
      <c r="C204" t="s">
        <v>807</v>
      </c>
      <c r="D204" t="s">
        <v>569</v>
      </c>
      <c r="E204" s="27">
        <v>14.84</v>
      </c>
      <c r="F204" s="27">
        <v>6.61</v>
      </c>
      <c r="G204" s="27">
        <v>4.6399999999999997</v>
      </c>
      <c r="H204" s="27">
        <v>1.51</v>
      </c>
      <c r="I204" s="27">
        <v>1.1499999999999999</v>
      </c>
      <c r="J204" s="27">
        <v>4.67</v>
      </c>
      <c r="K204" s="27">
        <v>4.34</v>
      </c>
      <c r="L204" s="27">
        <v>1.42</v>
      </c>
      <c r="M204" s="27">
        <v>4.7</v>
      </c>
      <c r="N204" s="27">
        <v>4.79</v>
      </c>
      <c r="O204" s="27">
        <v>0.72</v>
      </c>
      <c r="P204" s="27">
        <v>1.79</v>
      </c>
      <c r="Q204" s="27">
        <v>4.0999999999999996</v>
      </c>
      <c r="R204" s="27">
        <v>4.66</v>
      </c>
      <c r="S204" s="27">
        <v>5.89</v>
      </c>
      <c r="T204" s="27">
        <v>5.03</v>
      </c>
      <c r="U204" s="27">
        <v>4.97</v>
      </c>
      <c r="V204" s="27">
        <v>1.62</v>
      </c>
      <c r="W204" s="27">
        <v>2.79</v>
      </c>
      <c r="X204" s="27">
        <v>1.99</v>
      </c>
      <c r="Y204" s="27">
        <v>20.54</v>
      </c>
      <c r="Z204" s="27">
        <v>9.66</v>
      </c>
      <c r="AA204" s="27">
        <v>3.51</v>
      </c>
      <c r="AB204" s="27">
        <v>2.16</v>
      </c>
      <c r="AC204" s="27">
        <v>3.91</v>
      </c>
      <c r="AD204" s="27">
        <v>2.7</v>
      </c>
      <c r="AE204" s="29">
        <v>1500.2</v>
      </c>
      <c r="AF204" s="29">
        <v>473324</v>
      </c>
      <c r="AG204" s="25">
        <v>6.3929999999999998</v>
      </c>
      <c r="AH204" s="29">
        <v>2218.875380961726</v>
      </c>
      <c r="AI204" s="27" t="s">
        <v>786</v>
      </c>
      <c r="AJ204" s="27">
        <v>159.70936406249959</v>
      </c>
      <c r="AK204" s="27">
        <v>93.317097396335512</v>
      </c>
      <c r="AL204" s="27">
        <v>253.03</v>
      </c>
      <c r="AM204" s="27">
        <v>205.11</v>
      </c>
      <c r="AN204" s="27">
        <v>52</v>
      </c>
      <c r="AO204" s="30">
        <v>2.8370000000000002</v>
      </c>
      <c r="AP204" s="27">
        <v>87.8</v>
      </c>
      <c r="AQ204" s="27">
        <v>120</v>
      </c>
      <c r="AR204" s="27">
        <v>143.80000000000001</v>
      </c>
      <c r="AS204" s="27">
        <v>11.09</v>
      </c>
      <c r="AT204" s="27">
        <v>22.27</v>
      </c>
      <c r="AU204" s="27">
        <v>4.8600000000000003</v>
      </c>
      <c r="AV204" s="27">
        <v>11.39</v>
      </c>
      <c r="AW204" s="27">
        <v>4.37</v>
      </c>
      <c r="AX204" s="27">
        <v>40.630000000000003</v>
      </c>
      <c r="AY204" s="27">
        <v>76.5</v>
      </c>
      <c r="AZ204" s="27">
        <v>4.0199999999999996</v>
      </c>
      <c r="BA204" s="27">
        <v>1.62</v>
      </c>
      <c r="BB204" s="27">
        <v>17.2</v>
      </c>
      <c r="BC204" s="27">
        <v>44.4</v>
      </c>
      <c r="BD204" s="27">
        <v>31</v>
      </c>
      <c r="BE204" s="27">
        <v>46.5</v>
      </c>
      <c r="BF204" s="27">
        <v>88.7</v>
      </c>
      <c r="BG204" s="27">
        <v>4.333333333333333</v>
      </c>
      <c r="BH204" s="27">
        <v>14.87</v>
      </c>
      <c r="BI204" s="27">
        <v>27.67</v>
      </c>
      <c r="BJ204" s="27">
        <v>4.42</v>
      </c>
      <c r="BK204" s="27">
        <v>83.75</v>
      </c>
      <c r="BL204" s="27">
        <v>10.91</v>
      </c>
      <c r="BM204" s="27">
        <v>10.9</v>
      </c>
    </row>
    <row r="205" spans="1:65" x14ac:dyDescent="0.25">
      <c r="A205" s="13">
        <v>4819124250</v>
      </c>
      <c r="B205" t="s">
        <v>557</v>
      </c>
      <c r="C205" t="s">
        <v>807</v>
      </c>
      <c r="D205" t="s">
        <v>845</v>
      </c>
      <c r="E205" s="27">
        <v>14.83</v>
      </c>
      <c r="F205" s="27">
        <v>6.56</v>
      </c>
      <c r="G205" s="27">
        <v>4.5</v>
      </c>
      <c r="H205" s="27">
        <v>1.53</v>
      </c>
      <c r="I205" s="27">
        <v>1.1399999999999999</v>
      </c>
      <c r="J205" s="27">
        <v>4.6100000000000003</v>
      </c>
      <c r="K205" s="27">
        <v>4.3499999999999996</v>
      </c>
      <c r="L205" s="27">
        <v>1.39</v>
      </c>
      <c r="M205" s="27">
        <v>4.66</v>
      </c>
      <c r="N205" s="27">
        <v>4.8099999999999996</v>
      </c>
      <c r="O205" s="27">
        <v>0.73</v>
      </c>
      <c r="P205" s="27">
        <v>1.79</v>
      </c>
      <c r="Q205" s="27">
        <v>4.05</v>
      </c>
      <c r="R205" s="27">
        <v>4.66</v>
      </c>
      <c r="S205" s="27">
        <v>5.86</v>
      </c>
      <c r="T205" s="27">
        <v>5.01</v>
      </c>
      <c r="U205" s="27">
        <v>4.8499999999999996</v>
      </c>
      <c r="V205" s="27">
        <v>1.6</v>
      </c>
      <c r="W205" s="27">
        <v>2.8</v>
      </c>
      <c r="X205" s="27">
        <v>1.97</v>
      </c>
      <c r="Y205" s="27">
        <v>20.51</v>
      </c>
      <c r="Z205" s="27">
        <v>9.2899999999999991</v>
      </c>
      <c r="AA205" s="27">
        <v>3.5</v>
      </c>
      <c r="AB205" s="27">
        <v>2.12</v>
      </c>
      <c r="AC205" s="27">
        <v>3.88</v>
      </c>
      <c r="AD205" s="27">
        <v>2.69</v>
      </c>
      <c r="AE205" s="29">
        <v>1584.67</v>
      </c>
      <c r="AF205" s="29">
        <v>485292</v>
      </c>
      <c r="AG205" s="25">
        <v>6.4229999999999992</v>
      </c>
      <c r="AH205" s="29">
        <v>2282.1316337523308</v>
      </c>
      <c r="AI205" s="27" t="s">
        <v>786</v>
      </c>
      <c r="AJ205" s="27">
        <v>126.31307316272978</v>
      </c>
      <c r="AK205" s="27">
        <v>93.317097396335512</v>
      </c>
      <c r="AL205" s="27">
        <v>219.63</v>
      </c>
      <c r="AM205" s="27">
        <v>205.11</v>
      </c>
      <c r="AN205" s="27">
        <v>68.44</v>
      </c>
      <c r="AO205" s="30">
        <v>2.819</v>
      </c>
      <c r="AP205" s="27">
        <v>79</v>
      </c>
      <c r="AQ205" s="27">
        <v>135</v>
      </c>
      <c r="AR205" s="27">
        <v>120</v>
      </c>
      <c r="AS205" s="27">
        <v>11.03</v>
      </c>
      <c r="AT205" s="27">
        <v>14.87</v>
      </c>
      <c r="AU205" s="27">
        <v>5.39</v>
      </c>
      <c r="AV205" s="27">
        <v>11.19</v>
      </c>
      <c r="AW205" s="27">
        <v>4.47</v>
      </c>
      <c r="AX205" s="27">
        <v>30</v>
      </c>
      <c r="AY205" s="27">
        <v>51.33</v>
      </c>
      <c r="AZ205" s="27">
        <v>4.04</v>
      </c>
      <c r="BA205" s="27">
        <v>1.58</v>
      </c>
      <c r="BB205" s="27">
        <v>13.5</v>
      </c>
      <c r="BC205" s="27">
        <v>52.5</v>
      </c>
      <c r="BD205" s="27">
        <v>39</v>
      </c>
      <c r="BE205" s="27">
        <v>49</v>
      </c>
      <c r="BF205" s="27">
        <v>112</v>
      </c>
      <c r="BG205" s="27">
        <v>4.9983333333333331</v>
      </c>
      <c r="BH205" s="27">
        <v>13</v>
      </c>
      <c r="BI205" s="27">
        <v>23.33</v>
      </c>
      <c r="BJ205" s="27">
        <v>3.82</v>
      </c>
      <c r="BK205" s="27">
        <v>72</v>
      </c>
      <c r="BL205" s="27">
        <v>10.84</v>
      </c>
      <c r="BM205" s="27">
        <v>10.98</v>
      </c>
    </row>
    <row r="206" spans="1:65" x14ac:dyDescent="0.25">
      <c r="A206" s="13">
        <v>4821340300</v>
      </c>
      <c r="B206" t="s">
        <v>557</v>
      </c>
      <c r="C206" t="s">
        <v>571</v>
      </c>
      <c r="D206" t="s">
        <v>572</v>
      </c>
      <c r="E206" s="27">
        <v>15.9</v>
      </c>
      <c r="F206" s="27">
        <v>7.77</v>
      </c>
      <c r="G206" s="27">
        <v>4.26</v>
      </c>
      <c r="H206" s="27">
        <v>1.46</v>
      </c>
      <c r="I206" s="27">
        <v>1.17</v>
      </c>
      <c r="J206" s="27">
        <v>4.71</v>
      </c>
      <c r="K206" s="27">
        <v>4.92</v>
      </c>
      <c r="L206" s="27">
        <v>1.41</v>
      </c>
      <c r="M206" s="27">
        <v>4.45</v>
      </c>
      <c r="N206" s="27">
        <v>4.0999999999999996</v>
      </c>
      <c r="O206" s="27">
        <v>0.74</v>
      </c>
      <c r="P206" s="27">
        <v>1.8</v>
      </c>
      <c r="Q206" s="27">
        <v>3.99</v>
      </c>
      <c r="R206" s="27">
        <v>4.74</v>
      </c>
      <c r="S206" s="27">
        <v>6.39</v>
      </c>
      <c r="T206" s="27">
        <v>4.9400000000000004</v>
      </c>
      <c r="U206" s="27">
        <v>4.57</v>
      </c>
      <c r="V206" s="27">
        <v>1.71</v>
      </c>
      <c r="W206" s="27">
        <v>2.98</v>
      </c>
      <c r="X206" s="27">
        <v>2.11</v>
      </c>
      <c r="Y206" s="27">
        <v>20</v>
      </c>
      <c r="Z206" s="27">
        <v>8.74</v>
      </c>
      <c r="AA206" s="27">
        <v>3.74</v>
      </c>
      <c r="AB206" s="27">
        <v>2.15</v>
      </c>
      <c r="AC206" s="27">
        <v>3.76</v>
      </c>
      <c r="AD206" s="27">
        <v>2.72</v>
      </c>
      <c r="AE206" s="29">
        <v>1185.56</v>
      </c>
      <c r="AF206" s="29">
        <v>331857</v>
      </c>
      <c r="AG206" s="25">
        <v>6.4049999999999994</v>
      </c>
      <c r="AH206" s="29">
        <v>1557.6537828723858</v>
      </c>
      <c r="AI206" s="27" t="s">
        <v>786</v>
      </c>
      <c r="AJ206" s="27">
        <v>111.0433121349277</v>
      </c>
      <c r="AK206" s="27">
        <v>72.026583212939272</v>
      </c>
      <c r="AL206" s="27">
        <v>183.07</v>
      </c>
      <c r="AM206" s="27">
        <v>205.11</v>
      </c>
      <c r="AN206" s="27">
        <v>70.8</v>
      </c>
      <c r="AO206" s="30">
        <v>2.9055</v>
      </c>
      <c r="AP206" s="27">
        <v>157</v>
      </c>
      <c r="AQ206" s="27">
        <v>132.5</v>
      </c>
      <c r="AR206" s="27">
        <v>126.44</v>
      </c>
      <c r="AS206" s="27">
        <v>11.01</v>
      </c>
      <c r="AT206" s="27">
        <v>24.43</v>
      </c>
      <c r="AU206" s="27">
        <v>5.56</v>
      </c>
      <c r="AV206" s="27">
        <v>12.86</v>
      </c>
      <c r="AW206" s="27">
        <v>4.99</v>
      </c>
      <c r="AX206" s="27">
        <v>28.56</v>
      </c>
      <c r="AY206" s="27">
        <v>41</v>
      </c>
      <c r="AZ206" s="27">
        <v>4.0199999999999996</v>
      </c>
      <c r="BA206" s="27">
        <v>1.54</v>
      </c>
      <c r="BB206" s="27">
        <v>18.68</v>
      </c>
      <c r="BC206" s="27">
        <v>42.37</v>
      </c>
      <c r="BD206" s="27">
        <v>39.08</v>
      </c>
      <c r="BE206" s="27">
        <v>43.2</v>
      </c>
      <c r="BF206" s="27">
        <v>79.17</v>
      </c>
      <c r="BG206" s="27">
        <v>5.8324999999999996</v>
      </c>
      <c r="BH206" s="27">
        <v>12.28</v>
      </c>
      <c r="BI206" s="27">
        <v>16.170000000000002</v>
      </c>
      <c r="BJ206" s="27">
        <v>4.17</v>
      </c>
      <c r="BK206" s="27">
        <v>63.39</v>
      </c>
      <c r="BL206" s="27">
        <v>10.37</v>
      </c>
      <c r="BM206" s="27">
        <v>11.59</v>
      </c>
    </row>
    <row r="207" spans="1:65" x14ac:dyDescent="0.25">
      <c r="A207" s="13">
        <v>4823104340</v>
      </c>
      <c r="B207" t="s">
        <v>557</v>
      </c>
      <c r="C207" t="s">
        <v>808</v>
      </c>
      <c r="D207" t="s">
        <v>573</v>
      </c>
      <c r="E207" s="27">
        <v>14.84</v>
      </c>
      <c r="F207" s="27">
        <v>6.6</v>
      </c>
      <c r="G207" s="27">
        <v>4.66</v>
      </c>
      <c r="H207" s="27">
        <v>1.54</v>
      </c>
      <c r="I207" s="27">
        <v>1.1499999999999999</v>
      </c>
      <c r="J207" s="27">
        <v>4.67</v>
      </c>
      <c r="K207" s="27">
        <v>4.29</v>
      </c>
      <c r="L207" s="27">
        <v>1.42</v>
      </c>
      <c r="M207" s="27">
        <v>4.72</v>
      </c>
      <c r="N207" s="27">
        <v>4.78</v>
      </c>
      <c r="O207" s="27">
        <v>0.73</v>
      </c>
      <c r="P207" s="27">
        <v>1.78</v>
      </c>
      <c r="Q207" s="27">
        <v>4.1100000000000003</v>
      </c>
      <c r="R207" s="27">
        <v>4.67</v>
      </c>
      <c r="S207" s="27">
        <v>5.92</v>
      </c>
      <c r="T207" s="27">
        <v>5.15</v>
      </c>
      <c r="U207" s="27">
        <v>5.01</v>
      </c>
      <c r="V207" s="27">
        <v>1.63</v>
      </c>
      <c r="W207" s="27">
        <v>2.82</v>
      </c>
      <c r="X207" s="27">
        <v>1.99</v>
      </c>
      <c r="Y207" s="27">
        <v>20.58</v>
      </c>
      <c r="Z207" s="27">
        <v>9.6199999999999992</v>
      </c>
      <c r="AA207" s="27">
        <v>3.59</v>
      </c>
      <c r="AB207" s="27">
        <v>2.2000000000000002</v>
      </c>
      <c r="AC207" s="27">
        <v>3.84</v>
      </c>
      <c r="AD207" s="27">
        <v>2.72</v>
      </c>
      <c r="AE207" s="29">
        <v>1621</v>
      </c>
      <c r="AF207" s="29">
        <v>452600</v>
      </c>
      <c r="AG207" s="25">
        <v>6.5060000000000002</v>
      </c>
      <c r="AH207" s="29">
        <v>2146.8945180879277</v>
      </c>
      <c r="AI207" s="27" t="s">
        <v>786</v>
      </c>
      <c r="AJ207" s="27">
        <v>158.99781187499971</v>
      </c>
      <c r="AK207" s="27">
        <v>93.317097396335512</v>
      </c>
      <c r="AL207" s="27">
        <v>252.32</v>
      </c>
      <c r="AM207" s="27">
        <v>204.36</v>
      </c>
      <c r="AN207" s="27">
        <v>59.83</v>
      </c>
      <c r="AO207" s="30">
        <v>2.7645384615384612</v>
      </c>
      <c r="AP207" s="27">
        <v>120.67</v>
      </c>
      <c r="AQ207" s="27">
        <v>140</v>
      </c>
      <c r="AR207" s="27">
        <v>126.67</v>
      </c>
      <c r="AS207" s="27">
        <v>11.14</v>
      </c>
      <c r="AT207" s="27">
        <v>26.56</v>
      </c>
      <c r="AU207" s="27">
        <v>5.03</v>
      </c>
      <c r="AV207" s="27">
        <v>11.54</v>
      </c>
      <c r="AW207" s="27">
        <v>6</v>
      </c>
      <c r="AX207" s="27">
        <v>33.33</v>
      </c>
      <c r="AY207" s="27">
        <v>54</v>
      </c>
      <c r="AZ207" s="27">
        <v>4</v>
      </c>
      <c r="BA207" s="27">
        <v>1.63</v>
      </c>
      <c r="BB207" s="27">
        <v>16.75</v>
      </c>
      <c r="BC207" s="27">
        <v>38</v>
      </c>
      <c r="BD207" s="27">
        <v>27</v>
      </c>
      <c r="BE207" s="27">
        <v>36.9</v>
      </c>
      <c r="BF207" s="27">
        <v>83</v>
      </c>
      <c r="BG207" s="27">
        <v>13.25</v>
      </c>
      <c r="BH207" s="27">
        <v>12.25</v>
      </c>
      <c r="BI207" s="27">
        <v>28</v>
      </c>
      <c r="BJ207" s="27">
        <v>3.56</v>
      </c>
      <c r="BK207" s="27">
        <v>69.5</v>
      </c>
      <c r="BL207" s="27">
        <v>10.88</v>
      </c>
      <c r="BM207" s="27">
        <v>10.82</v>
      </c>
    </row>
    <row r="208" spans="1:65" x14ac:dyDescent="0.25">
      <c r="A208" s="13">
        <v>4815180435</v>
      </c>
      <c r="B208" t="s">
        <v>557</v>
      </c>
      <c r="C208" t="s">
        <v>565</v>
      </c>
      <c r="D208" t="s">
        <v>566</v>
      </c>
      <c r="E208" s="27">
        <v>14.92</v>
      </c>
      <c r="F208" s="27">
        <v>6.45</v>
      </c>
      <c r="G208" s="27">
        <v>4.01</v>
      </c>
      <c r="H208" s="27">
        <v>1.27</v>
      </c>
      <c r="I208" s="27">
        <v>1.1200000000000001</v>
      </c>
      <c r="J208" s="27">
        <v>4.5</v>
      </c>
      <c r="K208" s="27">
        <v>4.93</v>
      </c>
      <c r="L208" s="27">
        <v>1.33</v>
      </c>
      <c r="M208" s="27">
        <v>4.3600000000000003</v>
      </c>
      <c r="N208" s="27">
        <v>4.71</v>
      </c>
      <c r="O208" s="27">
        <v>0.74</v>
      </c>
      <c r="P208" s="27">
        <v>1.8</v>
      </c>
      <c r="Q208" s="27">
        <v>3.88</v>
      </c>
      <c r="R208" s="27">
        <v>4.6100000000000003</v>
      </c>
      <c r="S208" s="27">
        <v>5.68</v>
      </c>
      <c r="T208" s="27">
        <v>4.49</v>
      </c>
      <c r="U208" s="27">
        <v>4.5199999999999996</v>
      </c>
      <c r="V208" s="27">
        <v>1.51</v>
      </c>
      <c r="W208" s="27">
        <v>2.62</v>
      </c>
      <c r="X208" s="27">
        <v>1.94</v>
      </c>
      <c r="Y208" s="27">
        <v>19.920000000000002</v>
      </c>
      <c r="Z208" s="27">
        <v>9.1199999999999992</v>
      </c>
      <c r="AA208" s="27">
        <v>2.97</v>
      </c>
      <c r="AB208" s="27">
        <v>2</v>
      </c>
      <c r="AC208" s="27">
        <v>3.61</v>
      </c>
      <c r="AD208" s="27">
        <v>2.67</v>
      </c>
      <c r="AE208" s="29">
        <v>852.25</v>
      </c>
      <c r="AF208" s="29">
        <v>340332</v>
      </c>
      <c r="AG208" s="25">
        <v>6.43</v>
      </c>
      <c r="AH208" s="29">
        <v>1601.6147632220896</v>
      </c>
      <c r="AI208" s="27" t="s">
        <v>786</v>
      </c>
      <c r="AJ208" s="27">
        <v>174.93348861249947</v>
      </c>
      <c r="AK208" s="27">
        <v>112.67145537377429</v>
      </c>
      <c r="AL208" s="27">
        <v>287.60000000000002</v>
      </c>
      <c r="AM208" s="27">
        <v>205.11</v>
      </c>
      <c r="AN208" s="27">
        <v>56</v>
      </c>
      <c r="AO208" s="30">
        <v>2.5019999999999998</v>
      </c>
      <c r="AP208" s="27">
        <v>105</v>
      </c>
      <c r="AQ208" s="27">
        <v>80</v>
      </c>
      <c r="AR208" s="27">
        <v>109</v>
      </c>
      <c r="AS208" s="27">
        <v>10.82</v>
      </c>
      <c r="AT208" s="27">
        <v>21.25</v>
      </c>
      <c r="AU208" s="27">
        <v>5.89</v>
      </c>
      <c r="AV208" s="27">
        <v>9.3000000000000007</v>
      </c>
      <c r="AW208" s="27">
        <v>5.79</v>
      </c>
      <c r="AX208" s="27">
        <v>20</v>
      </c>
      <c r="AY208" s="27">
        <v>30</v>
      </c>
      <c r="AZ208" s="27">
        <v>4.01</v>
      </c>
      <c r="BA208" s="27">
        <v>1.44</v>
      </c>
      <c r="BB208" s="27">
        <v>13.7</v>
      </c>
      <c r="BC208" s="27">
        <v>11.63</v>
      </c>
      <c r="BD208" s="27">
        <v>11.92</v>
      </c>
      <c r="BE208" s="27">
        <v>13.03</v>
      </c>
      <c r="BF208" s="27">
        <v>67.5</v>
      </c>
      <c r="BG208" s="27">
        <v>6.9899999999999993</v>
      </c>
      <c r="BH208" s="27">
        <v>12</v>
      </c>
      <c r="BI208" s="27">
        <v>10</v>
      </c>
      <c r="BJ208" s="27">
        <v>2.92</v>
      </c>
      <c r="BK208" s="27">
        <v>42.5</v>
      </c>
      <c r="BL208" s="27">
        <v>10.24</v>
      </c>
      <c r="BM208" s="27">
        <v>11.07</v>
      </c>
    </row>
    <row r="209" spans="1:65" x14ac:dyDescent="0.25">
      <c r="A209" s="13">
        <v>4826420500</v>
      </c>
      <c r="B209" t="s">
        <v>557</v>
      </c>
      <c r="C209" t="s">
        <v>574</v>
      </c>
      <c r="D209" t="s">
        <v>576</v>
      </c>
      <c r="E209" s="27">
        <v>14.83</v>
      </c>
      <c r="F209" s="27">
        <v>6.74</v>
      </c>
      <c r="G209" s="27">
        <v>4.51</v>
      </c>
      <c r="H209" s="27">
        <v>1.6</v>
      </c>
      <c r="I209" s="27">
        <v>1.18</v>
      </c>
      <c r="J209" s="27">
        <v>4.6900000000000004</v>
      </c>
      <c r="K209" s="27">
        <v>4.1399999999999997</v>
      </c>
      <c r="L209" s="27">
        <v>1.38</v>
      </c>
      <c r="M209" s="27">
        <v>4.6500000000000004</v>
      </c>
      <c r="N209" s="27">
        <v>4.8099999999999996</v>
      </c>
      <c r="O209" s="27">
        <v>0.7</v>
      </c>
      <c r="P209" s="27">
        <v>1.79</v>
      </c>
      <c r="Q209" s="27">
        <v>3.99</v>
      </c>
      <c r="R209" s="27">
        <v>4.71</v>
      </c>
      <c r="S209" s="27">
        <v>5.79</v>
      </c>
      <c r="T209" s="27">
        <v>5.19</v>
      </c>
      <c r="U209" s="27">
        <v>4.8600000000000003</v>
      </c>
      <c r="V209" s="27">
        <v>1.58</v>
      </c>
      <c r="W209" s="27">
        <v>2.78</v>
      </c>
      <c r="X209" s="27">
        <v>1.94</v>
      </c>
      <c r="Y209" s="27">
        <v>20.58</v>
      </c>
      <c r="Z209" s="27">
        <v>9.42</v>
      </c>
      <c r="AA209" s="27">
        <v>3.65</v>
      </c>
      <c r="AB209" s="27">
        <v>2.1</v>
      </c>
      <c r="AC209" s="27">
        <v>3.73</v>
      </c>
      <c r="AD209" s="27">
        <v>2.79</v>
      </c>
      <c r="AE209" s="29">
        <v>1349</v>
      </c>
      <c r="AF209" s="29">
        <v>425150</v>
      </c>
      <c r="AG209" s="25">
        <v>6.4569999999999999</v>
      </c>
      <c r="AH209" s="29">
        <v>2006.419263315933</v>
      </c>
      <c r="AI209" s="27" t="s">
        <v>786</v>
      </c>
      <c r="AJ209" s="27">
        <v>137.5736732499997</v>
      </c>
      <c r="AK209" s="27">
        <v>49.956878817100574</v>
      </c>
      <c r="AL209" s="27">
        <v>187.53</v>
      </c>
      <c r="AM209" s="27">
        <v>201.95849999999999</v>
      </c>
      <c r="AN209" s="27">
        <v>70.67</v>
      </c>
      <c r="AO209" s="30">
        <v>2.6263333333333332</v>
      </c>
      <c r="AP209" s="27">
        <v>190.1</v>
      </c>
      <c r="AQ209" s="27">
        <v>107.8</v>
      </c>
      <c r="AR209" s="27">
        <v>147.5</v>
      </c>
      <c r="AS209" s="27">
        <v>11.08</v>
      </c>
      <c r="AT209" s="27">
        <v>17.75</v>
      </c>
      <c r="AU209" s="27">
        <v>4.62</v>
      </c>
      <c r="AV209" s="27">
        <v>12.44</v>
      </c>
      <c r="AW209" s="27">
        <v>5.07</v>
      </c>
      <c r="AX209" s="27">
        <v>29.4</v>
      </c>
      <c r="AY209" s="27">
        <v>67.8</v>
      </c>
      <c r="AZ209" s="27">
        <v>4.0199999999999996</v>
      </c>
      <c r="BA209" s="27">
        <v>1.52</v>
      </c>
      <c r="BB209" s="27">
        <v>14.78</v>
      </c>
      <c r="BC209" s="27">
        <v>44.95</v>
      </c>
      <c r="BD209" s="27">
        <v>29</v>
      </c>
      <c r="BE209" s="27">
        <v>47.45</v>
      </c>
      <c r="BF209" s="27">
        <v>93.6</v>
      </c>
      <c r="BG209" s="27">
        <v>21.623333333333335</v>
      </c>
      <c r="BH209" s="27">
        <v>12.22</v>
      </c>
      <c r="BI209" s="27">
        <v>23.2</v>
      </c>
      <c r="BJ209" s="27">
        <v>3.97</v>
      </c>
      <c r="BK209" s="27">
        <v>70.900000000000006</v>
      </c>
      <c r="BL209" s="27">
        <v>10.78</v>
      </c>
      <c r="BM209" s="27">
        <v>10.69</v>
      </c>
    </row>
    <row r="210" spans="1:65" x14ac:dyDescent="0.25">
      <c r="A210" s="13">
        <v>4830980620</v>
      </c>
      <c r="B210" t="s">
        <v>557</v>
      </c>
      <c r="C210" t="s">
        <v>579</v>
      </c>
      <c r="D210" t="s">
        <v>580</v>
      </c>
      <c r="E210" s="27">
        <v>14.82</v>
      </c>
      <c r="F210" s="27">
        <v>6.64</v>
      </c>
      <c r="G210" s="27">
        <v>4.59</v>
      </c>
      <c r="H210" s="27">
        <v>1.45</v>
      </c>
      <c r="I210" s="27">
        <v>1.1499999999999999</v>
      </c>
      <c r="J210" s="27">
        <v>4.66</v>
      </c>
      <c r="K210" s="27">
        <v>4.59</v>
      </c>
      <c r="L210" s="27">
        <v>1.39</v>
      </c>
      <c r="M210" s="27">
        <v>4.5599999999999996</v>
      </c>
      <c r="N210" s="27">
        <v>4.8099999999999996</v>
      </c>
      <c r="O210" s="27">
        <v>0.7</v>
      </c>
      <c r="P210" s="27">
        <v>1.79</v>
      </c>
      <c r="Q210" s="27">
        <v>4</v>
      </c>
      <c r="R210" s="27">
        <v>4.6500000000000004</v>
      </c>
      <c r="S210" s="27">
        <v>5.66</v>
      </c>
      <c r="T210" s="27">
        <v>4.63</v>
      </c>
      <c r="U210" s="27">
        <v>4.72</v>
      </c>
      <c r="V210" s="27">
        <v>1.57</v>
      </c>
      <c r="W210" s="27">
        <v>2.7</v>
      </c>
      <c r="X210" s="27">
        <v>1.95</v>
      </c>
      <c r="Y210" s="27">
        <v>20.11</v>
      </c>
      <c r="Z210" s="27">
        <v>9.99</v>
      </c>
      <c r="AA210" s="27">
        <v>3.25</v>
      </c>
      <c r="AB210" s="27">
        <v>2.0299999999999998</v>
      </c>
      <c r="AC210" s="27">
        <v>4.22</v>
      </c>
      <c r="AD210" s="27">
        <v>2.59</v>
      </c>
      <c r="AE210" s="29">
        <v>1297.2</v>
      </c>
      <c r="AF210" s="29">
        <v>457371</v>
      </c>
      <c r="AG210" s="25">
        <v>6.4189999999999996</v>
      </c>
      <c r="AH210" s="29">
        <v>2149.9312357288086</v>
      </c>
      <c r="AI210" s="27" t="s">
        <v>786</v>
      </c>
      <c r="AJ210" s="27">
        <v>162.23123019999983</v>
      </c>
      <c r="AK210" s="27">
        <v>65.043392952426828</v>
      </c>
      <c r="AL210" s="27">
        <v>227.26999999999998</v>
      </c>
      <c r="AM210" s="27">
        <v>205.11</v>
      </c>
      <c r="AN210" s="27">
        <v>58</v>
      </c>
      <c r="AO210" s="30">
        <v>2.6233333333333335</v>
      </c>
      <c r="AP210" s="27">
        <v>156.80000000000001</v>
      </c>
      <c r="AQ210" s="27">
        <v>100.25</v>
      </c>
      <c r="AR210" s="27">
        <v>115.8</v>
      </c>
      <c r="AS210" s="27">
        <v>11</v>
      </c>
      <c r="AT210" s="27">
        <v>20.329999999999998</v>
      </c>
      <c r="AU210" s="27">
        <v>4.99</v>
      </c>
      <c r="AV210" s="27">
        <v>11.82</v>
      </c>
      <c r="AW210" s="27">
        <v>4.6900000000000004</v>
      </c>
      <c r="AX210" s="27">
        <v>22.5</v>
      </c>
      <c r="AY210" s="27">
        <v>43.75</v>
      </c>
      <c r="AZ210" s="27">
        <v>4.04</v>
      </c>
      <c r="BA210" s="27">
        <v>1.53</v>
      </c>
      <c r="BB210" s="27">
        <v>16.68</v>
      </c>
      <c r="BC210" s="27">
        <v>43.33</v>
      </c>
      <c r="BD210" s="27">
        <v>40</v>
      </c>
      <c r="BE210" s="27">
        <v>41</v>
      </c>
      <c r="BF210" s="27">
        <v>89.88</v>
      </c>
      <c r="BG210" s="27">
        <v>27.733333333333334</v>
      </c>
      <c r="BH210" s="27">
        <v>11.75</v>
      </c>
      <c r="BI210" s="27">
        <v>17.670000000000002</v>
      </c>
      <c r="BJ210" s="27">
        <v>3.9</v>
      </c>
      <c r="BK210" s="27">
        <v>84.98</v>
      </c>
      <c r="BL210" s="27">
        <v>10.35</v>
      </c>
      <c r="BM210" s="27">
        <v>11.47</v>
      </c>
    </row>
    <row r="211" spans="1:65" x14ac:dyDescent="0.25">
      <c r="A211" s="13">
        <v>4831180640</v>
      </c>
      <c r="B211" t="s">
        <v>557</v>
      </c>
      <c r="C211" t="s">
        <v>581</v>
      </c>
      <c r="D211" t="s">
        <v>582</v>
      </c>
      <c r="E211" s="27">
        <v>15.11</v>
      </c>
      <c r="F211" s="27">
        <v>6.72</v>
      </c>
      <c r="G211" s="27">
        <v>4.6100000000000003</v>
      </c>
      <c r="H211" s="27">
        <v>1.18</v>
      </c>
      <c r="I211" s="27">
        <v>1.2</v>
      </c>
      <c r="J211" s="27">
        <v>4.6399999999999997</v>
      </c>
      <c r="K211" s="27">
        <v>4.93</v>
      </c>
      <c r="L211" s="27">
        <v>1.38</v>
      </c>
      <c r="M211" s="27">
        <v>4.7</v>
      </c>
      <c r="N211" s="27">
        <v>4.7699999999999996</v>
      </c>
      <c r="O211" s="27">
        <v>0.74</v>
      </c>
      <c r="P211" s="27">
        <v>1.78</v>
      </c>
      <c r="Q211" s="27">
        <v>3.9</v>
      </c>
      <c r="R211" s="27">
        <v>4.7300000000000004</v>
      </c>
      <c r="S211" s="27">
        <v>5.62</v>
      </c>
      <c r="T211" s="27">
        <v>5.08</v>
      </c>
      <c r="U211" s="27">
        <v>4.26</v>
      </c>
      <c r="V211" s="27">
        <v>1.56</v>
      </c>
      <c r="W211" s="27">
        <v>2.68</v>
      </c>
      <c r="X211" s="27">
        <v>1.98</v>
      </c>
      <c r="Y211" s="27">
        <v>19.91</v>
      </c>
      <c r="Z211" s="27">
        <v>9.7799999999999994</v>
      </c>
      <c r="AA211" s="27">
        <v>3.56</v>
      </c>
      <c r="AB211" s="27">
        <v>2.0699999999999998</v>
      </c>
      <c r="AC211" s="27">
        <v>3.58</v>
      </c>
      <c r="AD211" s="27">
        <v>2.8</v>
      </c>
      <c r="AE211" s="29">
        <v>1026</v>
      </c>
      <c r="AF211" s="29">
        <v>497057</v>
      </c>
      <c r="AG211" s="25">
        <v>6.5380000000000011</v>
      </c>
      <c r="AH211" s="29">
        <v>2365.6278368341632</v>
      </c>
      <c r="AI211" s="27" t="s">
        <v>786</v>
      </c>
      <c r="AJ211" s="27">
        <v>148.17447246874997</v>
      </c>
      <c r="AK211" s="27">
        <v>57.745512696881967</v>
      </c>
      <c r="AL211" s="27">
        <v>205.92</v>
      </c>
      <c r="AM211" s="27">
        <v>204.36</v>
      </c>
      <c r="AN211" s="27">
        <v>52</v>
      </c>
      <c r="AO211" s="30">
        <v>2.5173333333333332</v>
      </c>
      <c r="AP211" s="27">
        <v>137.25</v>
      </c>
      <c r="AQ211" s="27">
        <v>135.29</v>
      </c>
      <c r="AR211" s="27">
        <v>141.66999999999999</v>
      </c>
      <c r="AS211" s="27">
        <v>10.89</v>
      </c>
      <c r="AT211" s="27">
        <v>20.78</v>
      </c>
      <c r="AU211" s="27">
        <v>5.49</v>
      </c>
      <c r="AV211" s="27">
        <v>11.35</v>
      </c>
      <c r="AW211" s="27">
        <v>4</v>
      </c>
      <c r="AX211" s="27">
        <v>28</v>
      </c>
      <c r="AY211" s="27">
        <v>53</v>
      </c>
      <c r="AZ211" s="27">
        <v>4.04</v>
      </c>
      <c r="BA211" s="27">
        <v>1.67</v>
      </c>
      <c r="BB211" s="27">
        <v>15.72</v>
      </c>
      <c r="BC211" s="27">
        <v>43.25</v>
      </c>
      <c r="BD211" s="27">
        <v>34.24</v>
      </c>
      <c r="BE211" s="27">
        <v>48.67</v>
      </c>
      <c r="BF211" s="27">
        <v>88.75</v>
      </c>
      <c r="BG211" s="27">
        <v>22.990833333333331</v>
      </c>
      <c r="BH211" s="27">
        <v>10</v>
      </c>
      <c r="BI211" s="27">
        <v>16.670000000000002</v>
      </c>
      <c r="BJ211" s="27">
        <v>3.97</v>
      </c>
      <c r="BK211" s="27">
        <v>64.75</v>
      </c>
      <c r="BL211" s="27">
        <v>10.01</v>
      </c>
      <c r="BM211" s="27">
        <v>11.76</v>
      </c>
    </row>
    <row r="212" spans="1:65" x14ac:dyDescent="0.25">
      <c r="A212" s="13">
        <v>4832580670</v>
      </c>
      <c r="B212" t="s">
        <v>557</v>
      </c>
      <c r="C212" t="s">
        <v>583</v>
      </c>
      <c r="D212" t="s">
        <v>584</v>
      </c>
      <c r="E212" s="27">
        <v>14.87</v>
      </c>
      <c r="F212" s="27">
        <v>6.85</v>
      </c>
      <c r="G212" s="27">
        <v>4.04</v>
      </c>
      <c r="H212" s="27">
        <v>1.26</v>
      </c>
      <c r="I212" s="27">
        <v>1.1299999999999999</v>
      </c>
      <c r="J212" s="27">
        <v>4.53</v>
      </c>
      <c r="K212" s="27">
        <v>4.92</v>
      </c>
      <c r="L212" s="27">
        <v>1.33</v>
      </c>
      <c r="M212" s="27">
        <v>4.38</v>
      </c>
      <c r="N212" s="27">
        <v>4.71</v>
      </c>
      <c r="O212" s="27">
        <v>0.74</v>
      </c>
      <c r="P212" s="27">
        <v>1.8</v>
      </c>
      <c r="Q212" s="27">
        <v>3.89</v>
      </c>
      <c r="R212" s="27">
        <v>4.6399999999999997</v>
      </c>
      <c r="S212" s="27">
        <v>5.68</v>
      </c>
      <c r="T212" s="27">
        <v>4.53</v>
      </c>
      <c r="U212" s="27">
        <v>4.47</v>
      </c>
      <c r="V212" s="27">
        <v>1.51</v>
      </c>
      <c r="W212" s="27">
        <v>2.6</v>
      </c>
      <c r="X212" s="27">
        <v>1.95</v>
      </c>
      <c r="Y212" s="27">
        <v>19.62</v>
      </c>
      <c r="Z212" s="27">
        <v>9.16</v>
      </c>
      <c r="AA212" s="27">
        <v>3.07</v>
      </c>
      <c r="AB212" s="27">
        <v>2.0299999999999998</v>
      </c>
      <c r="AC212" s="27">
        <v>3.59</v>
      </c>
      <c r="AD212" s="27">
        <v>2.67</v>
      </c>
      <c r="AE212" s="29">
        <v>997</v>
      </c>
      <c r="AF212" s="29">
        <v>305997</v>
      </c>
      <c r="AG212" s="25">
        <v>6.5040000000000004</v>
      </c>
      <c r="AH212" s="29">
        <v>1451.1856624399884</v>
      </c>
      <c r="AI212" s="27" t="s">
        <v>786</v>
      </c>
      <c r="AJ212" s="27">
        <v>158.75913975124948</v>
      </c>
      <c r="AK212" s="27">
        <v>112.67145537377429</v>
      </c>
      <c r="AL212" s="27">
        <v>271.43</v>
      </c>
      <c r="AM212" s="27">
        <v>205.11</v>
      </c>
      <c r="AN212" s="27">
        <v>60</v>
      </c>
      <c r="AO212" s="30">
        <v>2.492</v>
      </c>
      <c r="AP212" s="27">
        <v>117.5</v>
      </c>
      <c r="AQ212" s="27">
        <v>97.5</v>
      </c>
      <c r="AR212" s="27">
        <v>82.5</v>
      </c>
      <c r="AS212" s="27">
        <v>10.86</v>
      </c>
      <c r="AT212" s="27">
        <v>23.98</v>
      </c>
      <c r="AU212" s="27">
        <v>6.39</v>
      </c>
      <c r="AV212" s="27">
        <v>12.49</v>
      </c>
      <c r="AW212" s="27">
        <v>4.99</v>
      </c>
      <c r="AX212" s="27">
        <v>20</v>
      </c>
      <c r="AY212" s="27">
        <v>40</v>
      </c>
      <c r="AZ212" s="27">
        <v>4</v>
      </c>
      <c r="BA212" s="27">
        <v>1.35</v>
      </c>
      <c r="BB212" s="27">
        <v>11.75</v>
      </c>
      <c r="BC212" s="27">
        <v>26.99</v>
      </c>
      <c r="BD212" s="27">
        <v>21</v>
      </c>
      <c r="BE212" s="27">
        <v>22.99</v>
      </c>
      <c r="BF212" s="27">
        <v>62.5</v>
      </c>
      <c r="BG212" s="27">
        <v>9.99</v>
      </c>
      <c r="BH212" s="27">
        <v>11.5</v>
      </c>
      <c r="BI212" s="27">
        <v>21</v>
      </c>
      <c r="BJ212" s="27">
        <v>3.97</v>
      </c>
      <c r="BK212" s="27">
        <v>56.67</v>
      </c>
      <c r="BL212" s="27">
        <v>10.18</v>
      </c>
      <c r="BM212" s="27">
        <v>11.25</v>
      </c>
    </row>
    <row r="213" spans="1:65" x14ac:dyDescent="0.25">
      <c r="A213" s="13">
        <v>4833260700</v>
      </c>
      <c r="B213" t="s">
        <v>557</v>
      </c>
      <c r="C213" t="s">
        <v>585</v>
      </c>
      <c r="D213" t="s">
        <v>586</v>
      </c>
      <c r="E213" s="27">
        <v>14.81</v>
      </c>
      <c r="F213" s="27">
        <v>6.45</v>
      </c>
      <c r="G213" s="27">
        <v>4.37</v>
      </c>
      <c r="H213" s="27">
        <v>1.4</v>
      </c>
      <c r="I213" s="27">
        <v>1.17</v>
      </c>
      <c r="J213" s="27">
        <v>4.63</v>
      </c>
      <c r="K213" s="27">
        <v>4.9400000000000004</v>
      </c>
      <c r="L213" s="27">
        <v>1.38</v>
      </c>
      <c r="M213" s="27">
        <v>4.67</v>
      </c>
      <c r="N213" s="27">
        <v>4.71</v>
      </c>
      <c r="O213" s="27">
        <v>0.74</v>
      </c>
      <c r="P213" s="27">
        <v>1.81</v>
      </c>
      <c r="Q213" s="27">
        <v>3.91</v>
      </c>
      <c r="R213" s="27">
        <v>4.7</v>
      </c>
      <c r="S213" s="27">
        <v>5.62</v>
      </c>
      <c r="T213" s="27">
        <v>4.93</v>
      </c>
      <c r="U213" s="27">
        <v>4.34</v>
      </c>
      <c r="V213" s="27">
        <v>1.53</v>
      </c>
      <c r="W213" s="27">
        <v>2.65</v>
      </c>
      <c r="X213" s="27">
        <v>1.99</v>
      </c>
      <c r="Y213" s="27">
        <v>19.940000000000001</v>
      </c>
      <c r="Z213" s="27">
        <v>9.5500000000000007</v>
      </c>
      <c r="AA213" s="27">
        <v>3.42</v>
      </c>
      <c r="AB213" s="27">
        <v>2.0299999999999998</v>
      </c>
      <c r="AC213" s="27">
        <v>3.55</v>
      </c>
      <c r="AD213" s="27">
        <v>2.79</v>
      </c>
      <c r="AE213" s="29">
        <v>1472.5</v>
      </c>
      <c r="AF213" s="29">
        <v>419460</v>
      </c>
      <c r="AG213" s="25">
        <v>6.605999999999999</v>
      </c>
      <c r="AH213" s="29">
        <v>2010.435614763473</v>
      </c>
      <c r="AI213" s="27" t="s">
        <v>786</v>
      </c>
      <c r="AJ213" s="27">
        <v>142.5147828354163</v>
      </c>
      <c r="AK213" s="27">
        <v>56.64056091288964</v>
      </c>
      <c r="AL213" s="27">
        <v>199.14999999999998</v>
      </c>
      <c r="AM213" s="27">
        <v>203.98</v>
      </c>
      <c r="AN213" s="27">
        <v>55</v>
      </c>
      <c r="AO213" s="30">
        <v>2.7614999999999998</v>
      </c>
      <c r="AP213" s="27">
        <v>121.67</v>
      </c>
      <c r="AQ213" s="27">
        <v>97.5</v>
      </c>
      <c r="AR213" s="27">
        <v>192</v>
      </c>
      <c r="AS213" s="27">
        <v>10.79</v>
      </c>
      <c r="AT213" s="27">
        <v>25.7</v>
      </c>
      <c r="AU213" s="27">
        <v>5.79</v>
      </c>
      <c r="AV213" s="27">
        <v>14.64</v>
      </c>
      <c r="AW213" s="27">
        <v>5.04</v>
      </c>
      <c r="AX213" s="27">
        <v>33.33</v>
      </c>
      <c r="AY213" s="27">
        <v>67.5</v>
      </c>
      <c r="AZ213" s="27">
        <v>4.03</v>
      </c>
      <c r="BA213" s="27">
        <v>1.55</v>
      </c>
      <c r="BB213" s="27">
        <v>17.350000000000001</v>
      </c>
      <c r="BC213" s="27">
        <v>42.59</v>
      </c>
      <c r="BD213" s="27">
        <v>36</v>
      </c>
      <c r="BE213" s="27">
        <v>45</v>
      </c>
      <c r="BF213" s="27">
        <v>118.33</v>
      </c>
      <c r="BG213" s="27">
        <v>17.29</v>
      </c>
      <c r="BH213" s="27">
        <v>13</v>
      </c>
      <c r="BI213" s="27">
        <v>20.67</v>
      </c>
      <c r="BJ213" s="27">
        <v>4.03</v>
      </c>
      <c r="BK213" s="27">
        <v>74</v>
      </c>
      <c r="BL213" s="27">
        <v>10.41</v>
      </c>
      <c r="BM213" s="27">
        <v>11.65</v>
      </c>
    </row>
    <row r="214" spans="1:65" x14ac:dyDescent="0.25">
      <c r="A214" s="13">
        <v>4834860710</v>
      </c>
      <c r="B214" t="s">
        <v>557</v>
      </c>
      <c r="C214" t="s">
        <v>587</v>
      </c>
      <c r="D214" t="s">
        <v>588</v>
      </c>
      <c r="E214" s="27">
        <v>14.88</v>
      </c>
      <c r="F214" s="27">
        <v>6.64</v>
      </c>
      <c r="G214" s="27">
        <v>4.54</v>
      </c>
      <c r="H214" s="27">
        <v>1.42</v>
      </c>
      <c r="I214" s="27">
        <v>1.1100000000000001</v>
      </c>
      <c r="J214" s="27">
        <v>4.57</v>
      </c>
      <c r="K214" s="27">
        <v>3.83</v>
      </c>
      <c r="L214" s="27">
        <v>1.36</v>
      </c>
      <c r="M214" s="27">
        <v>4.67</v>
      </c>
      <c r="N214" s="27">
        <v>4.8099999999999996</v>
      </c>
      <c r="O214" s="27">
        <v>0.75</v>
      </c>
      <c r="P214" s="27">
        <v>1.79</v>
      </c>
      <c r="Q214" s="27">
        <v>3.94</v>
      </c>
      <c r="R214" s="27">
        <v>4.63</v>
      </c>
      <c r="S214" s="27">
        <v>5.65</v>
      </c>
      <c r="T214" s="27">
        <v>5.21</v>
      </c>
      <c r="U214" s="27">
        <v>4.72</v>
      </c>
      <c r="V214" s="27">
        <v>1.59</v>
      </c>
      <c r="W214" s="27">
        <v>2.68</v>
      </c>
      <c r="X214" s="27">
        <v>1.9</v>
      </c>
      <c r="Y214" s="27">
        <v>20.56</v>
      </c>
      <c r="Z214" s="27">
        <v>9.16</v>
      </c>
      <c r="AA214" s="27">
        <v>3.44</v>
      </c>
      <c r="AB214" s="27">
        <v>1.92</v>
      </c>
      <c r="AC214" s="27">
        <v>3.63</v>
      </c>
      <c r="AD214" s="27">
        <v>2.58</v>
      </c>
      <c r="AE214" s="29">
        <v>979.8</v>
      </c>
      <c r="AF214" s="29">
        <v>453346</v>
      </c>
      <c r="AG214" s="25">
        <v>6.4219999999999997</v>
      </c>
      <c r="AH214" s="29">
        <v>2131.6796918777873</v>
      </c>
      <c r="AI214" s="27" t="s">
        <v>786</v>
      </c>
      <c r="AJ214" s="27">
        <v>166.04864718749965</v>
      </c>
      <c r="AK214" s="27">
        <v>64.460972847958757</v>
      </c>
      <c r="AL214" s="27">
        <v>230.51</v>
      </c>
      <c r="AM214" s="27">
        <v>205.11</v>
      </c>
      <c r="AN214" s="27">
        <v>70</v>
      </c>
      <c r="AO214" s="30">
        <v>2.6869999999999998</v>
      </c>
      <c r="AP214" s="27">
        <v>98</v>
      </c>
      <c r="AQ214" s="27">
        <v>142</v>
      </c>
      <c r="AR214" s="27">
        <v>132</v>
      </c>
      <c r="AS214" s="27">
        <v>11.12</v>
      </c>
      <c r="AT214" s="27">
        <v>19.920000000000002</v>
      </c>
      <c r="AU214" s="27">
        <v>3.79</v>
      </c>
      <c r="AV214" s="27">
        <v>11.74</v>
      </c>
      <c r="AW214" s="27">
        <v>6.63</v>
      </c>
      <c r="AX214" s="27">
        <v>19.670000000000002</v>
      </c>
      <c r="AY214" s="27">
        <v>38.33</v>
      </c>
      <c r="AZ214" s="27">
        <v>4</v>
      </c>
      <c r="BA214" s="27">
        <v>1.31</v>
      </c>
      <c r="BB214" s="27">
        <v>15.61</v>
      </c>
      <c r="BC214" s="27">
        <v>41.25</v>
      </c>
      <c r="BD214" s="27">
        <v>29.5</v>
      </c>
      <c r="BE214" s="27">
        <v>30.3</v>
      </c>
      <c r="BF214" s="27">
        <v>82</v>
      </c>
      <c r="BG214" s="27">
        <v>15.99</v>
      </c>
      <c r="BH214" s="27">
        <v>9.83</v>
      </c>
      <c r="BI214" s="27">
        <v>27.5</v>
      </c>
      <c r="BJ214" s="27">
        <v>3.94</v>
      </c>
      <c r="BK214" s="27">
        <v>54</v>
      </c>
      <c r="BL214" s="27">
        <v>10.210000000000001</v>
      </c>
      <c r="BM214" s="27">
        <v>10.78</v>
      </c>
    </row>
    <row r="215" spans="1:65" x14ac:dyDescent="0.25">
      <c r="A215" s="13">
        <v>4836220720</v>
      </c>
      <c r="B215" t="s">
        <v>557</v>
      </c>
      <c r="C215" t="s">
        <v>589</v>
      </c>
      <c r="D215" t="s">
        <v>590</v>
      </c>
      <c r="E215" s="27">
        <v>14.9</v>
      </c>
      <c r="F215" s="27">
        <v>6.45</v>
      </c>
      <c r="G215" s="27">
        <v>4.33</v>
      </c>
      <c r="H215" s="27">
        <v>1.4</v>
      </c>
      <c r="I215" s="27">
        <v>1.17</v>
      </c>
      <c r="J215" s="27">
        <v>4.59</v>
      </c>
      <c r="K215" s="27">
        <v>4.9800000000000004</v>
      </c>
      <c r="L215" s="27">
        <v>1.37</v>
      </c>
      <c r="M215" s="27">
        <v>4.5999999999999996</v>
      </c>
      <c r="N215" s="27">
        <v>4.71</v>
      </c>
      <c r="O215" s="27">
        <v>0.74</v>
      </c>
      <c r="P215" s="27">
        <v>1.81</v>
      </c>
      <c r="Q215" s="27">
        <v>3.92</v>
      </c>
      <c r="R215" s="27">
        <v>4.7</v>
      </c>
      <c r="S215" s="27">
        <v>5.65</v>
      </c>
      <c r="T215" s="27">
        <v>4.8600000000000003</v>
      </c>
      <c r="U215" s="27">
        <v>4.37</v>
      </c>
      <c r="V215" s="27">
        <v>1.57</v>
      </c>
      <c r="W215" s="27">
        <v>2.67</v>
      </c>
      <c r="X215" s="27">
        <v>1.99</v>
      </c>
      <c r="Y215" s="27">
        <v>19.57</v>
      </c>
      <c r="Z215" s="27">
        <v>9.5399999999999991</v>
      </c>
      <c r="AA215" s="27">
        <v>3.32</v>
      </c>
      <c r="AB215" s="27">
        <v>1.92</v>
      </c>
      <c r="AC215" s="27">
        <v>3.61</v>
      </c>
      <c r="AD215" s="27">
        <v>2.76</v>
      </c>
      <c r="AE215" s="29">
        <v>1450</v>
      </c>
      <c r="AF215" s="29">
        <v>399875</v>
      </c>
      <c r="AG215" s="25">
        <v>6.4850000000000003</v>
      </c>
      <c r="AH215" s="29">
        <v>1892.6539716588725</v>
      </c>
      <c r="AI215" s="27" t="s">
        <v>786</v>
      </c>
      <c r="AJ215" s="27">
        <v>149.03916156249966</v>
      </c>
      <c r="AK215" s="27">
        <v>56.64056091288964</v>
      </c>
      <c r="AL215" s="27">
        <v>205.68</v>
      </c>
      <c r="AM215" s="27">
        <v>203.98</v>
      </c>
      <c r="AN215" s="27">
        <v>61.67</v>
      </c>
      <c r="AO215" s="30">
        <v>2.5449999999999999</v>
      </c>
      <c r="AP215" s="27">
        <v>132.5</v>
      </c>
      <c r="AQ215" s="27">
        <v>170</v>
      </c>
      <c r="AR215" s="27">
        <v>92.5</v>
      </c>
      <c r="AS215" s="27">
        <v>10.87</v>
      </c>
      <c r="AT215" s="27">
        <v>33.299999999999997</v>
      </c>
      <c r="AU215" s="27">
        <v>5.99</v>
      </c>
      <c r="AV215" s="27">
        <v>14.64</v>
      </c>
      <c r="AW215" s="27">
        <v>5.39</v>
      </c>
      <c r="AX215" s="27">
        <v>28.33</v>
      </c>
      <c r="AY215" s="27">
        <v>45</v>
      </c>
      <c r="AZ215" s="27">
        <v>4.0599999999999996</v>
      </c>
      <c r="BA215" s="27">
        <v>1.35</v>
      </c>
      <c r="BB215" s="27">
        <v>16.25</v>
      </c>
      <c r="BC215" s="27">
        <v>42.5</v>
      </c>
      <c r="BD215" s="27">
        <v>34.99</v>
      </c>
      <c r="BE215" s="27">
        <v>42</v>
      </c>
      <c r="BF215" s="27">
        <v>107.5</v>
      </c>
      <c r="BG215" s="27">
        <v>9.99</v>
      </c>
      <c r="BH215" s="27">
        <v>12.86</v>
      </c>
      <c r="BI215" s="27">
        <v>17.5</v>
      </c>
      <c r="BJ215" s="27">
        <v>3.97</v>
      </c>
      <c r="BK215" s="27">
        <v>60</v>
      </c>
      <c r="BL215" s="27">
        <v>10.199999999999999</v>
      </c>
      <c r="BM215" s="27">
        <v>11.71</v>
      </c>
    </row>
    <row r="216" spans="1:65" x14ac:dyDescent="0.25">
      <c r="A216" s="13">
        <v>4819124770</v>
      </c>
      <c r="B216" t="s">
        <v>557</v>
      </c>
      <c r="C216" t="s">
        <v>807</v>
      </c>
      <c r="D216" t="s">
        <v>570</v>
      </c>
      <c r="E216" s="27">
        <v>14.86</v>
      </c>
      <c r="F216" s="27">
        <v>6.52</v>
      </c>
      <c r="G216" s="27">
        <v>4.57</v>
      </c>
      <c r="H216" s="27">
        <v>1.47</v>
      </c>
      <c r="I216" s="27">
        <v>1.1299999999999999</v>
      </c>
      <c r="J216" s="27">
        <v>4.63</v>
      </c>
      <c r="K216" s="27">
        <v>4.28</v>
      </c>
      <c r="L216" s="27">
        <v>1.41</v>
      </c>
      <c r="M216" s="27">
        <v>4.6900000000000004</v>
      </c>
      <c r="N216" s="27">
        <v>4.79</v>
      </c>
      <c r="O216" s="27">
        <v>0.71</v>
      </c>
      <c r="P216" s="27">
        <v>1.79</v>
      </c>
      <c r="Q216" s="27">
        <v>4.1500000000000004</v>
      </c>
      <c r="R216" s="27">
        <v>4.6100000000000003</v>
      </c>
      <c r="S216" s="27">
        <v>5.97</v>
      </c>
      <c r="T216" s="27">
        <v>4.95</v>
      </c>
      <c r="U216" s="27">
        <v>5.18</v>
      </c>
      <c r="V216" s="27">
        <v>1.61</v>
      </c>
      <c r="W216" s="27">
        <v>2.75</v>
      </c>
      <c r="X216" s="27">
        <v>1.97</v>
      </c>
      <c r="Y216" s="27">
        <v>20.79</v>
      </c>
      <c r="Z216" s="27">
        <v>9.48</v>
      </c>
      <c r="AA216" s="27">
        <v>3.45</v>
      </c>
      <c r="AB216" s="27">
        <v>2.1</v>
      </c>
      <c r="AC216" s="27">
        <v>3.9</v>
      </c>
      <c r="AD216" s="27">
        <v>2.66</v>
      </c>
      <c r="AE216" s="29">
        <v>1658.93</v>
      </c>
      <c r="AF216" s="29">
        <v>604470</v>
      </c>
      <c r="AG216" s="25">
        <v>6.5339999999999998</v>
      </c>
      <c r="AH216" s="29">
        <v>2875.6407099145431</v>
      </c>
      <c r="AI216" s="27" t="s">
        <v>786</v>
      </c>
      <c r="AJ216" s="27">
        <v>159.70936406249959</v>
      </c>
      <c r="AK216" s="27">
        <v>93.317097396335512</v>
      </c>
      <c r="AL216" s="27">
        <v>253.03</v>
      </c>
      <c r="AM216" s="27">
        <v>205.11</v>
      </c>
      <c r="AN216" s="27">
        <v>79.92</v>
      </c>
      <c r="AO216" s="30">
        <v>2.8029999999999999</v>
      </c>
      <c r="AP216" s="27">
        <v>158.33000000000001</v>
      </c>
      <c r="AQ216" s="27">
        <v>130</v>
      </c>
      <c r="AR216" s="27">
        <v>183</v>
      </c>
      <c r="AS216" s="27">
        <v>11.16</v>
      </c>
      <c r="AT216" s="27">
        <v>35</v>
      </c>
      <c r="AU216" s="27">
        <v>6.89</v>
      </c>
      <c r="AV216" s="27">
        <v>11.99</v>
      </c>
      <c r="AW216" s="27">
        <v>3.99</v>
      </c>
      <c r="AX216" s="27">
        <v>22.67</v>
      </c>
      <c r="AY216" s="27">
        <v>63.33</v>
      </c>
      <c r="AZ216" s="27">
        <v>4.01</v>
      </c>
      <c r="BA216" s="27">
        <v>1.61</v>
      </c>
      <c r="BB216" s="27">
        <v>13.69</v>
      </c>
      <c r="BC216" s="27">
        <v>46.38</v>
      </c>
      <c r="BD216" s="27">
        <v>29.33</v>
      </c>
      <c r="BE216" s="27">
        <v>47.86</v>
      </c>
      <c r="BF216" s="27">
        <v>152.49</v>
      </c>
      <c r="BG216" s="27">
        <v>10.895000000000001</v>
      </c>
      <c r="BH216" s="27">
        <v>13</v>
      </c>
      <c r="BI216" s="27">
        <v>21.33</v>
      </c>
      <c r="BJ216" s="27">
        <v>4.3099999999999996</v>
      </c>
      <c r="BK216" s="27">
        <v>114.75</v>
      </c>
      <c r="BL216" s="27">
        <v>10.95</v>
      </c>
      <c r="BM216" s="27">
        <v>10.4</v>
      </c>
    </row>
    <row r="217" spans="1:65" x14ac:dyDescent="0.25">
      <c r="A217" s="13">
        <v>4841700810</v>
      </c>
      <c r="B217" t="s">
        <v>557</v>
      </c>
      <c r="C217" t="s">
        <v>591</v>
      </c>
      <c r="D217" t="s">
        <v>592</v>
      </c>
      <c r="E217" s="27">
        <v>14.84</v>
      </c>
      <c r="F217" s="27">
        <v>6.76</v>
      </c>
      <c r="G217" s="27">
        <v>4.05</v>
      </c>
      <c r="H217" s="27">
        <v>1.26</v>
      </c>
      <c r="I217" s="27">
        <v>1.1399999999999999</v>
      </c>
      <c r="J217" s="27">
        <v>4.5599999999999996</v>
      </c>
      <c r="K217" s="27">
        <v>4.93</v>
      </c>
      <c r="L217" s="27">
        <v>1.34</v>
      </c>
      <c r="M217" s="27">
        <v>4.38</v>
      </c>
      <c r="N217" s="27">
        <v>4.71</v>
      </c>
      <c r="O217" s="27">
        <v>0.74</v>
      </c>
      <c r="P217" s="27">
        <v>1.8</v>
      </c>
      <c r="Q217" s="27">
        <v>3.9</v>
      </c>
      <c r="R217" s="27">
        <v>4.6399999999999997</v>
      </c>
      <c r="S217" s="27">
        <v>5.75</v>
      </c>
      <c r="T217" s="27">
        <v>4.58</v>
      </c>
      <c r="U217" s="27">
        <v>4.59</v>
      </c>
      <c r="V217" s="27">
        <v>1.51</v>
      </c>
      <c r="W217" s="27">
        <v>2.6</v>
      </c>
      <c r="X217" s="27">
        <v>1.96</v>
      </c>
      <c r="Y217" s="27">
        <v>20.100000000000001</v>
      </c>
      <c r="Z217" s="27">
        <v>9.27</v>
      </c>
      <c r="AA217" s="27">
        <v>3.13</v>
      </c>
      <c r="AB217" s="27">
        <v>1.9</v>
      </c>
      <c r="AC217" s="27">
        <v>3.59</v>
      </c>
      <c r="AD217" s="27">
        <v>2.7</v>
      </c>
      <c r="AE217" s="29">
        <v>1532</v>
      </c>
      <c r="AF217" s="29">
        <v>365147</v>
      </c>
      <c r="AG217" s="25">
        <v>6.4049999999999994</v>
      </c>
      <c r="AH217" s="29">
        <v>1713.9087192812055</v>
      </c>
      <c r="AI217" s="27" t="s">
        <v>786</v>
      </c>
      <c r="AJ217" s="27">
        <v>107.82052648914619</v>
      </c>
      <c r="AK217" s="27">
        <v>37.0544527483124</v>
      </c>
      <c r="AL217" s="27">
        <v>144.87</v>
      </c>
      <c r="AM217" s="27">
        <v>203.98</v>
      </c>
      <c r="AN217" s="27">
        <v>70</v>
      </c>
      <c r="AO217" s="30">
        <v>2.6298750000000002</v>
      </c>
      <c r="AP217" s="27">
        <v>130.80000000000001</v>
      </c>
      <c r="AQ217" s="27">
        <v>136.4</v>
      </c>
      <c r="AR217" s="27">
        <v>204</v>
      </c>
      <c r="AS217" s="27">
        <v>10.85</v>
      </c>
      <c r="AT217" s="27">
        <v>32.81</v>
      </c>
      <c r="AU217" s="27">
        <v>5.22</v>
      </c>
      <c r="AV217" s="27">
        <v>11.91</v>
      </c>
      <c r="AW217" s="27">
        <v>4.13</v>
      </c>
      <c r="AX217" s="27">
        <v>28.75</v>
      </c>
      <c r="AY217" s="27">
        <v>70</v>
      </c>
      <c r="AZ217" s="27">
        <v>4.04</v>
      </c>
      <c r="BA217" s="27">
        <v>1.41</v>
      </c>
      <c r="BB217" s="27">
        <v>18.45</v>
      </c>
      <c r="BC217" s="27">
        <v>50</v>
      </c>
      <c r="BD217" s="27">
        <v>33.659999999999997</v>
      </c>
      <c r="BE217" s="27">
        <v>47.7</v>
      </c>
      <c r="BF217" s="27">
        <v>86.39</v>
      </c>
      <c r="BG217" s="27">
        <v>30.03</v>
      </c>
      <c r="BH217" s="27">
        <v>12.5</v>
      </c>
      <c r="BI217" s="27">
        <v>17.399999999999999</v>
      </c>
      <c r="BJ217" s="27">
        <v>4.83</v>
      </c>
      <c r="BK217" s="27">
        <v>65.069999999999993</v>
      </c>
      <c r="BL217" s="27">
        <v>10.45</v>
      </c>
      <c r="BM217" s="27">
        <v>10.77</v>
      </c>
    </row>
    <row r="218" spans="1:65" x14ac:dyDescent="0.25">
      <c r="A218" s="13">
        <v>4812420840</v>
      </c>
      <c r="B218" t="s">
        <v>557</v>
      </c>
      <c r="C218" t="s">
        <v>793</v>
      </c>
      <c r="D218" t="s">
        <v>872</v>
      </c>
      <c r="E218" s="27">
        <v>14.82</v>
      </c>
      <c r="F218" s="27">
        <v>6.64</v>
      </c>
      <c r="G218" s="27">
        <v>4.0599999999999996</v>
      </c>
      <c r="H218" s="27">
        <v>1.31</v>
      </c>
      <c r="I218" s="27">
        <v>1.1100000000000001</v>
      </c>
      <c r="J218" s="27">
        <v>4.54</v>
      </c>
      <c r="K218" s="27">
        <v>4.95</v>
      </c>
      <c r="L218" s="27">
        <v>1.31</v>
      </c>
      <c r="M218" s="27">
        <v>4.24</v>
      </c>
      <c r="N218" s="27">
        <v>4.71</v>
      </c>
      <c r="O218" s="27">
        <v>0.74</v>
      </c>
      <c r="P218" s="27">
        <v>1.8</v>
      </c>
      <c r="Q218" s="27">
        <v>3.95</v>
      </c>
      <c r="R218" s="27">
        <v>4.58</v>
      </c>
      <c r="S218" s="27">
        <v>5.82</v>
      </c>
      <c r="T218" s="27">
        <v>4.3899999999999997</v>
      </c>
      <c r="U218" s="27">
        <v>4.9400000000000004</v>
      </c>
      <c r="V218" s="27">
        <v>1.51</v>
      </c>
      <c r="W218" s="27">
        <v>2.5299999999999998</v>
      </c>
      <c r="X218" s="27">
        <v>1.97</v>
      </c>
      <c r="Y218" s="27">
        <v>20.29</v>
      </c>
      <c r="Z218" s="27">
        <v>9.44</v>
      </c>
      <c r="AA218" s="27">
        <v>2.95</v>
      </c>
      <c r="AB218" s="27">
        <v>1.6</v>
      </c>
      <c r="AC218" s="27">
        <v>3.6</v>
      </c>
      <c r="AD218" s="27">
        <v>2.78</v>
      </c>
      <c r="AE218" s="29">
        <v>1220</v>
      </c>
      <c r="AF218" s="29">
        <v>447110</v>
      </c>
      <c r="AG218" s="25">
        <v>6.4565999999999999</v>
      </c>
      <c r="AH218" s="29">
        <v>2109.9675033098756</v>
      </c>
      <c r="AI218" s="27" t="s">
        <v>786</v>
      </c>
      <c r="AJ218" s="27">
        <v>74.728896708333153</v>
      </c>
      <c r="AK218" s="27">
        <v>71.387292671166691</v>
      </c>
      <c r="AL218" s="27">
        <v>146.12</v>
      </c>
      <c r="AM218" s="27">
        <v>205.11</v>
      </c>
      <c r="AN218" s="27">
        <v>70.67</v>
      </c>
      <c r="AO218" s="30">
        <v>2.8769999999999998</v>
      </c>
      <c r="AP218" s="27">
        <v>132</v>
      </c>
      <c r="AQ218" s="27">
        <v>117.67</v>
      </c>
      <c r="AR218" s="27">
        <v>119.33</v>
      </c>
      <c r="AS218" s="27">
        <v>10.79</v>
      </c>
      <c r="AT218" s="27">
        <v>16.37</v>
      </c>
      <c r="AU218" s="27">
        <v>6.12</v>
      </c>
      <c r="AV218" s="27">
        <v>8.66</v>
      </c>
      <c r="AW218" s="27">
        <v>5.26</v>
      </c>
      <c r="AX218" s="27">
        <v>23</v>
      </c>
      <c r="AY218" s="27">
        <v>51.67</v>
      </c>
      <c r="AZ218" s="27">
        <v>4.08</v>
      </c>
      <c r="BA218" s="27">
        <v>1.43</v>
      </c>
      <c r="BB218" s="27">
        <v>14.07</v>
      </c>
      <c r="BC218" s="27">
        <v>23.33</v>
      </c>
      <c r="BD218" s="27">
        <v>21.98</v>
      </c>
      <c r="BE218" s="27">
        <v>17.329999999999998</v>
      </c>
      <c r="BF218" s="27">
        <v>114.33</v>
      </c>
      <c r="BG218" s="27">
        <v>7.4083333333333341</v>
      </c>
      <c r="BH218" s="27">
        <v>13.25</v>
      </c>
      <c r="BI218" s="27">
        <v>14.33</v>
      </c>
      <c r="BJ218" s="27">
        <v>4.04</v>
      </c>
      <c r="BK218" s="27">
        <v>79.67</v>
      </c>
      <c r="BL218" s="27">
        <v>10.19</v>
      </c>
      <c r="BM218" s="27">
        <v>9.7799999999999994</v>
      </c>
    </row>
    <row r="219" spans="1:65" x14ac:dyDescent="0.25">
      <c r="A219" s="13">
        <v>4828660880</v>
      </c>
      <c r="B219" t="s">
        <v>557</v>
      </c>
      <c r="C219" t="s">
        <v>577</v>
      </c>
      <c r="D219" t="s">
        <v>578</v>
      </c>
      <c r="E219" s="27">
        <v>14.91</v>
      </c>
      <c r="F219" s="27">
        <v>6.53</v>
      </c>
      <c r="G219" s="27">
        <v>4.03</v>
      </c>
      <c r="H219" s="27">
        <v>1.28</v>
      </c>
      <c r="I219" s="27">
        <v>1.1399999999999999</v>
      </c>
      <c r="J219" s="27">
        <v>4.53</v>
      </c>
      <c r="K219" s="27">
        <v>4.92</v>
      </c>
      <c r="L219" s="27">
        <v>1.33</v>
      </c>
      <c r="M219" s="27">
        <v>4.46</v>
      </c>
      <c r="N219" s="27">
        <v>4.71</v>
      </c>
      <c r="O219" s="27">
        <v>0.74</v>
      </c>
      <c r="P219" s="27">
        <v>1.8</v>
      </c>
      <c r="Q219" s="27">
        <v>3.85</v>
      </c>
      <c r="R219" s="27">
        <v>4.6399999999999997</v>
      </c>
      <c r="S219" s="27">
        <v>5.7</v>
      </c>
      <c r="T219" s="27">
        <v>4.51</v>
      </c>
      <c r="U219" s="27">
        <v>4.38</v>
      </c>
      <c r="V219" s="27">
        <v>1.51</v>
      </c>
      <c r="W219" s="27">
        <v>2.58</v>
      </c>
      <c r="X219" s="27">
        <v>1.95</v>
      </c>
      <c r="Y219" s="27">
        <v>20.09</v>
      </c>
      <c r="Z219" s="27">
        <v>9.1199999999999992</v>
      </c>
      <c r="AA219" s="27">
        <v>3.12</v>
      </c>
      <c r="AB219" s="27">
        <v>1.91</v>
      </c>
      <c r="AC219" s="27">
        <v>3.71</v>
      </c>
      <c r="AD219" s="27">
        <v>2.68</v>
      </c>
      <c r="AE219" s="29">
        <v>1178.98</v>
      </c>
      <c r="AF219" s="29">
        <v>425298</v>
      </c>
      <c r="AG219" s="25">
        <v>6.387999999999999</v>
      </c>
      <c r="AH219" s="29">
        <v>1992.6925180599751</v>
      </c>
      <c r="AI219" s="27" t="s">
        <v>786</v>
      </c>
      <c r="AJ219" s="27">
        <v>117.77365749999979</v>
      </c>
      <c r="AK219" s="27">
        <v>95.910072324011381</v>
      </c>
      <c r="AL219" s="27">
        <v>213.68</v>
      </c>
      <c r="AM219" s="27">
        <v>204.36</v>
      </c>
      <c r="AN219" s="27">
        <v>60</v>
      </c>
      <c r="AO219" s="30">
        <v>2.4990000000000001</v>
      </c>
      <c r="AP219" s="27">
        <v>132.24</v>
      </c>
      <c r="AQ219" s="27">
        <v>85.2</v>
      </c>
      <c r="AR219" s="27">
        <v>122.8</v>
      </c>
      <c r="AS219" s="27">
        <v>10.8</v>
      </c>
      <c r="AT219" s="27">
        <v>18.600000000000001</v>
      </c>
      <c r="AU219" s="27">
        <v>4.92</v>
      </c>
      <c r="AV219" s="27">
        <v>8.49</v>
      </c>
      <c r="AW219" s="27">
        <v>5.04</v>
      </c>
      <c r="AX219" s="27">
        <v>27.25</v>
      </c>
      <c r="AY219" s="27">
        <v>50</v>
      </c>
      <c r="AZ219" s="27">
        <v>4.05</v>
      </c>
      <c r="BA219" s="27">
        <v>1.33</v>
      </c>
      <c r="BB219" s="27">
        <v>14.09</v>
      </c>
      <c r="BC219" s="27">
        <v>39.99</v>
      </c>
      <c r="BD219" s="27">
        <v>29.99</v>
      </c>
      <c r="BE219" s="27">
        <v>32.380000000000003</v>
      </c>
      <c r="BF219" s="27">
        <v>77.5</v>
      </c>
      <c r="BG219" s="27">
        <v>8</v>
      </c>
      <c r="BH219" s="27">
        <v>9.75</v>
      </c>
      <c r="BI219" s="27">
        <v>16.5</v>
      </c>
      <c r="BJ219" s="27">
        <v>3.97</v>
      </c>
      <c r="BK219" s="27">
        <v>64.25</v>
      </c>
      <c r="BL219" s="27">
        <v>10.44</v>
      </c>
      <c r="BM219" s="27">
        <v>11.11</v>
      </c>
    </row>
    <row r="220" spans="1:65" x14ac:dyDescent="0.25">
      <c r="A220" s="13">
        <v>4846340940</v>
      </c>
      <c r="B220" t="s">
        <v>557</v>
      </c>
      <c r="C220" t="s">
        <v>593</v>
      </c>
      <c r="D220" t="s">
        <v>594</v>
      </c>
      <c r="E220" s="27">
        <v>14.83</v>
      </c>
      <c r="F220" s="27">
        <v>6.92</v>
      </c>
      <c r="G220" s="27">
        <v>4.4000000000000004</v>
      </c>
      <c r="H220" s="27">
        <v>1.44</v>
      </c>
      <c r="I220" s="27">
        <v>1.1399999999999999</v>
      </c>
      <c r="J220" s="27">
        <v>4.63</v>
      </c>
      <c r="K220" s="27">
        <v>4.78</v>
      </c>
      <c r="L220" s="27">
        <v>1.39</v>
      </c>
      <c r="M220" s="27">
        <v>4.47</v>
      </c>
      <c r="N220" s="27">
        <v>4.8099999999999996</v>
      </c>
      <c r="O220" s="27">
        <v>0.7</v>
      </c>
      <c r="P220" s="27">
        <v>1.79</v>
      </c>
      <c r="Q220" s="27">
        <v>3.96</v>
      </c>
      <c r="R220" s="27">
        <v>4.5999999999999996</v>
      </c>
      <c r="S220" s="27">
        <v>5.7</v>
      </c>
      <c r="T220" s="27">
        <v>4.49</v>
      </c>
      <c r="U220" s="27">
        <v>4.8099999999999996</v>
      </c>
      <c r="V220" s="27">
        <v>1.55</v>
      </c>
      <c r="W220" s="27">
        <v>2.64</v>
      </c>
      <c r="X220" s="27">
        <v>1.96</v>
      </c>
      <c r="Y220" s="27">
        <v>19.95</v>
      </c>
      <c r="Z220" s="27">
        <v>9.75</v>
      </c>
      <c r="AA220" s="27">
        <v>3.07</v>
      </c>
      <c r="AB220" s="27">
        <v>1.99</v>
      </c>
      <c r="AC220" s="27">
        <v>4.22</v>
      </c>
      <c r="AD220" s="27">
        <v>2.4900000000000002</v>
      </c>
      <c r="AE220" s="29">
        <v>1486.5</v>
      </c>
      <c r="AF220" s="29">
        <v>410767</v>
      </c>
      <c r="AG220" s="25">
        <v>6.4219999999999997</v>
      </c>
      <c r="AH220" s="29">
        <v>1931.468838356494</v>
      </c>
      <c r="AI220" s="27" t="s">
        <v>786</v>
      </c>
      <c r="AJ220" s="27">
        <v>158.71634749999964</v>
      </c>
      <c r="AK220" s="27">
        <v>65.043392952426828</v>
      </c>
      <c r="AL220" s="27">
        <v>223.76</v>
      </c>
      <c r="AM220" s="27">
        <v>205.11</v>
      </c>
      <c r="AN220" s="27">
        <v>86</v>
      </c>
      <c r="AO220" s="30">
        <v>2.5470000000000002</v>
      </c>
      <c r="AP220" s="27">
        <v>173</v>
      </c>
      <c r="AQ220" s="27">
        <v>126.33</v>
      </c>
      <c r="AR220" s="27">
        <v>142.66999999999999</v>
      </c>
      <c r="AS220" s="27">
        <v>10.95</v>
      </c>
      <c r="AT220" s="27">
        <v>13.08</v>
      </c>
      <c r="AU220" s="27">
        <v>5.69</v>
      </c>
      <c r="AV220" s="27">
        <v>11.99</v>
      </c>
      <c r="AW220" s="27">
        <v>5.27</v>
      </c>
      <c r="AX220" s="27">
        <v>27.67</v>
      </c>
      <c r="AY220" s="27">
        <v>44.83</v>
      </c>
      <c r="AZ220" s="27">
        <v>4.04</v>
      </c>
      <c r="BA220" s="27">
        <v>1.48</v>
      </c>
      <c r="BB220" s="27">
        <v>16.670000000000002</v>
      </c>
      <c r="BC220" s="27">
        <v>40.86</v>
      </c>
      <c r="BD220" s="27">
        <v>23.46</v>
      </c>
      <c r="BE220" s="27">
        <v>40.479999999999997</v>
      </c>
      <c r="BF220" s="27">
        <v>106.32</v>
      </c>
      <c r="BG220" s="27">
        <v>14.950000000000001</v>
      </c>
      <c r="BH220" s="27">
        <v>9.69</v>
      </c>
      <c r="BI220" s="27">
        <v>10.33</v>
      </c>
      <c r="BJ220" s="27">
        <v>2.95</v>
      </c>
      <c r="BK220" s="27">
        <v>60.98</v>
      </c>
      <c r="BL220" s="27">
        <v>10.32</v>
      </c>
      <c r="BM220" s="27">
        <v>11.5</v>
      </c>
    </row>
    <row r="221" spans="1:65" x14ac:dyDescent="0.25">
      <c r="A221" s="13">
        <v>4847380970</v>
      </c>
      <c r="B221" t="s">
        <v>557</v>
      </c>
      <c r="C221" t="s">
        <v>595</v>
      </c>
      <c r="D221" t="s">
        <v>596</v>
      </c>
      <c r="E221" s="27">
        <v>14.82</v>
      </c>
      <c r="F221" s="27">
        <v>6.46</v>
      </c>
      <c r="G221" s="27">
        <v>4.1900000000000004</v>
      </c>
      <c r="H221" s="27">
        <v>1.23</v>
      </c>
      <c r="I221" s="27">
        <v>1.1599999999999999</v>
      </c>
      <c r="J221" s="27">
        <v>4.57</v>
      </c>
      <c r="K221" s="27">
        <v>4.87</v>
      </c>
      <c r="L221" s="27">
        <v>1.33</v>
      </c>
      <c r="M221" s="27">
        <v>4.53</v>
      </c>
      <c r="N221" s="27">
        <v>4.71</v>
      </c>
      <c r="O221" s="27">
        <v>0.73</v>
      </c>
      <c r="P221" s="27">
        <v>1.79</v>
      </c>
      <c r="Q221" s="27">
        <v>3.87</v>
      </c>
      <c r="R221" s="27">
        <v>4.68</v>
      </c>
      <c r="S221" s="27">
        <v>5.7</v>
      </c>
      <c r="T221" s="27">
        <v>4.38</v>
      </c>
      <c r="U221" s="27">
        <v>4.34</v>
      </c>
      <c r="V221" s="27">
        <v>1.52</v>
      </c>
      <c r="W221" s="27">
        <v>2.54</v>
      </c>
      <c r="X221" s="27">
        <v>1.96</v>
      </c>
      <c r="Y221" s="27">
        <v>20.03</v>
      </c>
      <c r="Z221" s="27">
        <v>9.42</v>
      </c>
      <c r="AA221" s="27">
        <v>2.94</v>
      </c>
      <c r="AB221" s="27">
        <v>1.81</v>
      </c>
      <c r="AC221" s="27">
        <v>3.72</v>
      </c>
      <c r="AD221" s="27">
        <v>2.66</v>
      </c>
      <c r="AE221" s="29">
        <v>1213.25</v>
      </c>
      <c r="AF221" s="29">
        <v>424062</v>
      </c>
      <c r="AG221" s="25">
        <v>6.3929999999999998</v>
      </c>
      <c r="AH221" s="29">
        <v>1987.9421533693444</v>
      </c>
      <c r="AI221" s="27" t="s">
        <v>786</v>
      </c>
      <c r="AJ221" s="27">
        <v>130.67167199999975</v>
      </c>
      <c r="AK221" s="27">
        <v>95.910072324011381</v>
      </c>
      <c r="AL221" s="27">
        <v>226.57999999999998</v>
      </c>
      <c r="AM221" s="27">
        <v>204.36</v>
      </c>
      <c r="AN221" s="27">
        <v>68.5</v>
      </c>
      <c r="AO221" s="30">
        <v>2.54</v>
      </c>
      <c r="AP221" s="27">
        <v>110</v>
      </c>
      <c r="AQ221" s="27">
        <v>135.75</v>
      </c>
      <c r="AR221" s="27">
        <v>148.80000000000001</v>
      </c>
      <c r="AS221" s="27">
        <v>10.79</v>
      </c>
      <c r="AT221" s="27">
        <v>26.33</v>
      </c>
      <c r="AU221" s="27">
        <v>4.91</v>
      </c>
      <c r="AV221" s="27">
        <v>11.78</v>
      </c>
      <c r="AW221" s="27">
        <v>5.07</v>
      </c>
      <c r="AX221" s="27">
        <v>23.67</v>
      </c>
      <c r="AY221" s="27">
        <v>35.4</v>
      </c>
      <c r="AZ221" s="27">
        <v>4.0999999999999996</v>
      </c>
      <c r="BA221" s="27">
        <v>1.27</v>
      </c>
      <c r="BB221" s="27">
        <v>11.66</v>
      </c>
      <c r="BC221" s="27">
        <v>42.99</v>
      </c>
      <c r="BD221" s="27">
        <v>34.33</v>
      </c>
      <c r="BE221" s="27">
        <v>51</v>
      </c>
      <c r="BF221" s="27">
        <v>105</v>
      </c>
      <c r="BG221" s="27">
        <v>10.756666666666668</v>
      </c>
      <c r="BH221" s="27">
        <v>9.5</v>
      </c>
      <c r="BI221" s="27">
        <v>20</v>
      </c>
      <c r="BJ221" s="27">
        <v>3.55</v>
      </c>
      <c r="BK221" s="27">
        <v>67.459999999999994</v>
      </c>
      <c r="BL221" s="27">
        <v>10.28</v>
      </c>
      <c r="BM221" s="27">
        <v>11.39</v>
      </c>
    </row>
    <row r="222" spans="1:65" x14ac:dyDescent="0.25">
      <c r="A222" s="13">
        <v>4916260300</v>
      </c>
      <c r="B222" t="s">
        <v>599</v>
      </c>
      <c r="C222" t="s">
        <v>600</v>
      </c>
      <c r="D222" t="s">
        <v>601</v>
      </c>
      <c r="E222" s="27">
        <v>15.74</v>
      </c>
      <c r="F222" s="27">
        <v>8.09</v>
      </c>
      <c r="G222" s="27">
        <v>4.5</v>
      </c>
      <c r="H222" s="27">
        <v>1.56</v>
      </c>
      <c r="I222" s="27">
        <v>1.06</v>
      </c>
      <c r="J222" s="27">
        <v>4.7699999999999996</v>
      </c>
      <c r="K222" s="27">
        <v>4.9000000000000004</v>
      </c>
      <c r="L222" s="27">
        <v>1.36</v>
      </c>
      <c r="M222" s="27">
        <v>4.62</v>
      </c>
      <c r="N222" s="27">
        <v>3.74</v>
      </c>
      <c r="O222" s="27">
        <v>0.75</v>
      </c>
      <c r="P222" s="27">
        <v>1.91</v>
      </c>
      <c r="Q222" s="27">
        <v>4.03</v>
      </c>
      <c r="R222" s="27">
        <v>4.58</v>
      </c>
      <c r="S222" s="27">
        <v>6.32</v>
      </c>
      <c r="T222" s="27">
        <v>5.09</v>
      </c>
      <c r="U222" s="27">
        <v>5.41</v>
      </c>
      <c r="V222" s="27">
        <v>1.59</v>
      </c>
      <c r="W222" s="27">
        <v>2.77</v>
      </c>
      <c r="X222" s="27">
        <v>1.94</v>
      </c>
      <c r="Y222" s="27">
        <v>21.09</v>
      </c>
      <c r="Z222" s="27">
        <v>8.9600000000000009</v>
      </c>
      <c r="AA222" s="27">
        <v>3.63</v>
      </c>
      <c r="AB222" s="27">
        <v>2.16</v>
      </c>
      <c r="AC222" s="27">
        <v>3.59</v>
      </c>
      <c r="AD222" s="27">
        <v>2.54</v>
      </c>
      <c r="AE222" s="29">
        <v>1422</v>
      </c>
      <c r="AF222" s="29">
        <v>592481</v>
      </c>
      <c r="AG222" s="25">
        <v>6.3387499999999983</v>
      </c>
      <c r="AH222" s="29">
        <v>2761.7061162886134</v>
      </c>
      <c r="AI222" s="27" t="s">
        <v>786</v>
      </c>
      <c r="AJ222" s="27">
        <v>116.4488561522009</v>
      </c>
      <c r="AK222" s="27">
        <v>41.6979065833333</v>
      </c>
      <c r="AL222" s="27">
        <v>158.15</v>
      </c>
      <c r="AM222" s="27">
        <v>197.85</v>
      </c>
      <c r="AN222" s="27">
        <v>63.33</v>
      </c>
      <c r="AO222" s="30">
        <v>3.0579999999999998</v>
      </c>
      <c r="AP222" s="27">
        <v>86.33</v>
      </c>
      <c r="AQ222" s="27">
        <v>128.69999999999999</v>
      </c>
      <c r="AR222" s="27">
        <v>101</v>
      </c>
      <c r="AS222" s="27">
        <v>11.35</v>
      </c>
      <c r="AT222" s="27">
        <v>17.440000000000001</v>
      </c>
      <c r="AU222" s="27">
        <v>5.19</v>
      </c>
      <c r="AV222" s="27">
        <v>10.6</v>
      </c>
      <c r="AW222" s="27">
        <v>5.04</v>
      </c>
      <c r="AX222" s="27">
        <v>26.67</v>
      </c>
      <c r="AY222" s="27">
        <v>41.67</v>
      </c>
      <c r="AZ222" s="27">
        <v>4</v>
      </c>
      <c r="BA222" s="27">
        <v>1.18</v>
      </c>
      <c r="BB222" s="27">
        <v>21.45</v>
      </c>
      <c r="BC222" s="27">
        <v>30.66</v>
      </c>
      <c r="BD222" s="27">
        <v>12.99</v>
      </c>
      <c r="BE222" s="27">
        <v>25.99</v>
      </c>
      <c r="BF222" s="27">
        <v>100</v>
      </c>
      <c r="BG222" s="27">
        <v>6.6583333333333341</v>
      </c>
      <c r="BH222" s="27">
        <v>11.5</v>
      </c>
      <c r="BI222" s="27">
        <v>16.25</v>
      </c>
      <c r="BJ222" s="27">
        <v>3.7</v>
      </c>
      <c r="BK222" s="27">
        <v>69</v>
      </c>
      <c r="BL222" s="27">
        <v>9.9</v>
      </c>
      <c r="BM222" s="27">
        <v>11.350329670000001</v>
      </c>
    </row>
    <row r="223" spans="1:65" x14ac:dyDescent="0.25">
      <c r="A223" s="13">
        <v>4936260500</v>
      </c>
      <c r="B223" t="s">
        <v>599</v>
      </c>
      <c r="C223" t="s">
        <v>602</v>
      </c>
      <c r="D223" t="s">
        <v>603</v>
      </c>
      <c r="E223" s="27">
        <v>15.91</v>
      </c>
      <c r="F223" s="27">
        <v>8.2899999999999991</v>
      </c>
      <c r="G223" s="27">
        <v>4.72</v>
      </c>
      <c r="H223" s="27">
        <v>1.49</v>
      </c>
      <c r="I223" s="27">
        <v>1.0900000000000001</v>
      </c>
      <c r="J223" s="27">
        <v>4.7300000000000004</v>
      </c>
      <c r="K223" s="27">
        <v>4.9000000000000004</v>
      </c>
      <c r="L223" s="27">
        <v>1.41</v>
      </c>
      <c r="M223" s="27">
        <v>4.7</v>
      </c>
      <c r="N223" s="27">
        <v>3.72</v>
      </c>
      <c r="O223" s="27">
        <v>0.74</v>
      </c>
      <c r="P223" s="27">
        <v>1.89</v>
      </c>
      <c r="Q223" s="27">
        <v>3.89</v>
      </c>
      <c r="R223" s="27">
        <v>4.58</v>
      </c>
      <c r="S223" s="27">
        <v>6.35</v>
      </c>
      <c r="T223" s="27">
        <v>5.05</v>
      </c>
      <c r="U223" s="27">
        <v>5.5</v>
      </c>
      <c r="V223" s="27">
        <v>1.59</v>
      </c>
      <c r="W223" s="27">
        <v>2.75</v>
      </c>
      <c r="X223" s="27">
        <v>1.94</v>
      </c>
      <c r="Y223" s="27">
        <v>21.17</v>
      </c>
      <c r="Z223" s="27">
        <v>8.9</v>
      </c>
      <c r="AA223" s="27">
        <v>3.6</v>
      </c>
      <c r="AB223" s="27">
        <v>2.13</v>
      </c>
      <c r="AC223" s="27">
        <v>3.72</v>
      </c>
      <c r="AD223" s="27">
        <v>2.5499999999999998</v>
      </c>
      <c r="AE223" s="29">
        <v>1554.9</v>
      </c>
      <c r="AF223" s="29">
        <v>642397</v>
      </c>
      <c r="AG223" s="25">
        <v>6.33725</v>
      </c>
      <c r="AH223" s="29">
        <v>2993.9055185892144</v>
      </c>
      <c r="AI223" s="27" t="s">
        <v>786</v>
      </c>
      <c r="AJ223" s="27">
        <v>69.945406242377828</v>
      </c>
      <c r="AK223" s="27">
        <v>77.941334999999981</v>
      </c>
      <c r="AL223" s="27">
        <v>147.88999999999999</v>
      </c>
      <c r="AM223" s="27">
        <v>198.44</v>
      </c>
      <c r="AN223" s="27">
        <v>60.9</v>
      </c>
      <c r="AO223" s="30">
        <v>3.0202499999999999</v>
      </c>
      <c r="AP223" s="27">
        <v>110.5</v>
      </c>
      <c r="AQ223" s="27">
        <v>141.66999999999999</v>
      </c>
      <c r="AR223" s="27">
        <v>97.23</v>
      </c>
      <c r="AS223" s="27">
        <v>11.2</v>
      </c>
      <c r="AT223" s="27">
        <v>26.28</v>
      </c>
      <c r="AU223" s="27">
        <v>5.31</v>
      </c>
      <c r="AV223" s="27">
        <v>11.78</v>
      </c>
      <c r="AW223" s="27">
        <v>5.08</v>
      </c>
      <c r="AX223" s="27">
        <v>24.8</v>
      </c>
      <c r="AY223" s="27">
        <v>51.8</v>
      </c>
      <c r="AZ223" s="27">
        <v>4</v>
      </c>
      <c r="BA223" s="27">
        <v>1.35</v>
      </c>
      <c r="BB223" s="27">
        <v>20.71</v>
      </c>
      <c r="BC223" s="27">
        <v>39.119999999999997</v>
      </c>
      <c r="BD223" s="27">
        <v>40.799999999999997</v>
      </c>
      <c r="BE223" s="27">
        <v>47.44</v>
      </c>
      <c r="BF223" s="27">
        <v>107.79</v>
      </c>
      <c r="BG223" s="27">
        <v>6.6583333333333341</v>
      </c>
      <c r="BH223" s="27">
        <v>11.64</v>
      </c>
      <c r="BI223" s="27">
        <v>18.809999999999999</v>
      </c>
      <c r="BJ223" s="27">
        <v>4.1900000000000004</v>
      </c>
      <c r="BK223" s="27">
        <v>85.63</v>
      </c>
      <c r="BL223" s="27">
        <v>9.99</v>
      </c>
      <c r="BM223" s="27">
        <v>11.608367346938778</v>
      </c>
    </row>
    <row r="224" spans="1:65" x14ac:dyDescent="0.25">
      <c r="A224" s="13">
        <v>4939340800</v>
      </c>
      <c r="B224" t="s">
        <v>599</v>
      </c>
      <c r="C224" t="s">
        <v>604</v>
      </c>
      <c r="D224" t="s">
        <v>605</v>
      </c>
      <c r="E224" s="27">
        <v>15.94</v>
      </c>
      <c r="F224" s="27">
        <v>8.57</v>
      </c>
      <c r="G224" s="27">
        <v>4.45</v>
      </c>
      <c r="H224" s="27">
        <v>1.53</v>
      </c>
      <c r="I224" s="27">
        <v>1.1000000000000001</v>
      </c>
      <c r="J224" s="27">
        <v>4.6399999999999997</v>
      </c>
      <c r="K224" s="27">
        <v>4.92</v>
      </c>
      <c r="L224" s="27">
        <v>1.38</v>
      </c>
      <c r="M224" s="27">
        <v>4.55</v>
      </c>
      <c r="N224" s="27">
        <v>3.73</v>
      </c>
      <c r="O224" s="27">
        <v>0.74</v>
      </c>
      <c r="P224" s="27">
        <v>1.95</v>
      </c>
      <c r="Q224" s="27">
        <v>3.84</v>
      </c>
      <c r="R224" s="27">
        <v>4.5599999999999996</v>
      </c>
      <c r="S224" s="27">
        <v>6.23</v>
      </c>
      <c r="T224" s="27">
        <v>4.91</v>
      </c>
      <c r="U224" s="27">
        <v>5.14</v>
      </c>
      <c r="V224" s="27">
        <v>1.58</v>
      </c>
      <c r="W224" s="27">
        <v>2.71</v>
      </c>
      <c r="X224" s="27">
        <v>1.95</v>
      </c>
      <c r="Y224" s="27">
        <v>20.71</v>
      </c>
      <c r="Z224" s="27">
        <v>8.86</v>
      </c>
      <c r="AA224" s="27">
        <v>3.54</v>
      </c>
      <c r="AB224" s="27">
        <v>2.08</v>
      </c>
      <c r="AC224" s="27">
        <v>3.7</v>
      </c>
      <c r="AD224" s="27">
        <v>2.5499999999999998</v>
      </c>
      <c r="AE224" s="29">
        <v>1541.4</v>
      </c>
      <c r="AF224" s="29">
        <v>602962</v>
      </c>
      <c r="AG224" s="25">
        <v>6.3375000000000004</v>
      </c>
      <c r="AH224" s="29">
        <v>2810.1916421876545</v>
      </c>
      <c r="AI224" s="27" t="s">
        <v>786</v>
      </c>
      <c r="AJ224" s="27">
        <v>76.557452344284641</v>
      </c>
      <c r="AK224" s="27">
        <v>71.908064916666476</v>
      </c>
      <c r="AL224" s="27">
        <v>148.47</v>
      </c>
      <c r="AM224" s="27">
        <v>198.67</v>
      </c>
      <c r="AN224" s="27">
        <v>71.2</v>
      </c>
      <c r="AO224" s="30">
        <v>2.9790000000000001</v>
      </c>
      <c r="AP224" s="27">
        <v>108.9</v>
      </c>
      <c r="AQ224" s="27">
        <v>147.5</v>
      </c>
      <c r="AR224" s="27">
        <v>96.9</v>
      </c>
      <c r="AS224" s="27">
        <v>11.09</v>
      </c>
      <c r="AT224" s="27">
        <v>29.25</v>
      </c>
      <c r="AU224" s="27">
        <v>5.27</v>
      </c>
      <c r="AV224" s="27">
        <v>12.5</v>
      </c>
      <c r="AW224" s="27">
        <v>5.03</v>
      </c>
      <c r="AX224" s="27">
        <v>26.8</v>
      </c>
      <c r="AY224" s="27">
        <v>55.7</v>
      </c>
      <c r="AZ224" s="27">
        <v>4.0199999999999996</v>
      </c>
      <c r="BA224" s="27">
        <v>1.37</v>
      </c>
      <c r="BB224" s="27">
        <v>21.38</v>
      </c>
      <c r="BC224" s="27">
        <v>37.590000000000003</v>
      </c>
      <c r="BD224" s="27">
        <v>37.19</v>
      </c>
      <c r="BE224" s="27">
        <v>50.85</v>
      </c>
      <c r="BF224" s="27">
        <v>87.5</v>
      </c>
      <c r="BG224" s="27">
        <v>6.6583333333333341</v>
      </c>
      <c r="BH224" s="27">
        <v>11.52</v>
      </c>
      <c r="BI224" s="27">
        <v>16.8</v>
      </c>
      <c r="BJ224" s="27">
        <v>4.3899999999999997</v>
      </c>
      <c r="BK224" s="27">
        <v>63.5</v>
      </c>
      <c r="BL224" s="27">
        <v>10.039999999999999</v>
      </c>
      <c r="BM224" s="27">
        <v>11.608367346938778</v>
      </c>
    </row>
    <row r="225" spans="1:65" x14ac:dyDescent="0.25">
      <c r="A225" s="13">
        <v>4941620900</v>
      </c>
      <c r="B225" t="s">
        <v>599</v>
      </c>
      <c r="C225" t="s">
        <v>606</v>
      </c>
      <c r="D225" t="s">
        <v>607</v>
      </c>
      <c r="E225" s="27">
        <v>15.95</v>
      </c>
      <c r="F225" s="27">
        <v>8.17</v>
      </c>
      <c r="G225" s="27">
        <v>4.7699999999999996</v>
      </c>
      <c r="H225" s="27">
        <v>1.52</v>
      </c>
      <c r="I225" s="27">
        <v>1.07</v>
      </c>
      <c r="J225" s="27">
        <v>4.74</v>
      </c>
      <c r="K225" s="27">
        <v>4.92</v>
      </c>
      <c r="L225" s="27">
        <v>1.42</v>
      </c>
      <c r="M225" s="27">
        <v>4.71</v>
      </c>
      <c r="N225" s="27">
        <v>3.72</v>
      </c>
      <c r="O225" s="27">
        <v>0.74</v>
      </c>
      <c r="P225" s="27">
        <v>1.95</v>
      </c>
      <c r="Q225" s="27">
        <v>3.88</v>
      </c>
      <c r="R225" s="27">
        <v>4.58</v>
      </c>
      <c r="S225" s="27">
        <v>6.34</v>
      </c>
      <c r="T225" s="27">
        <v>5.07</v>
      </c>
      <c r="U225" s="27">
        <v>5.46</v>
      </c>
      <c r="V225" s="27">
        <v>1.6</v>
      </c>
      <c r="W225" s="27">
        <v>2.76</v>
      </c>
      <c r="X225" s="27">
        <v>1.93</v>
      </c>
      <c r="Y225" s="27">
        <v>21.1</v>
      </c>
      <c r="Z225" s="27">
        <v>8.9499999999999993</v>
      </c>
      <c r="AA225" s="27">
        <v>3.6</v>
      </c>
      <c r="AB225" s="27">
        <v>2.11</v>
      </c>
      <c r="AC225" s="27">
        <v>3.76</v>
      </c>
      <c r="AD225" s="27">
        <v>2.57</v>
      </c>
      <c r="AE225" s="29">
        <v>1786.2</v>
      </c>
      <c r="AF225" s="29">
        <v>697814</v>
      </c>
      <c r="AG225" s="25">
        <v>5.9740000000000002</v>
      </c>
      <c r="AH225" s="29">
        <v>3129.0675403504938</v>
      </c>
      <c r="AI225" s="27" t="s">
        <v>786</v>
      </c>
      <c r="AJ225" s="27">
        <v>108.15344015592579</v>
      </c>
      <c r="AK225" s="27">
        <v>71.908064916666476</v>
      </c>
      <c r="AL225" s="27">
        <v>180.06</v>
      </c>
      <c r="AM225" s="27">
        <v>199.61</v>
      </c>
      <c r="AN225" s="27">
        <v>79.2</v>
      </c>
      <c r="AO225" s="30">
        <v>3.0105</v>
      </c>
      <c r="AP225" s="27">
        <v>125.2</v>
      </c>
      <c r="AQ225" s="27">
        <v>154.5</v>
      </c>
      <c r="AR225" s="27">
        <v>93</v>
      </c>
      <c r="AS225" s="27">
        <v>11.25</v>
      </c>
      <c r="AT225" s="27">
        <v>24.3</v>
      </c>
      <c r="AU225" s="27">
        <v>5.31</v>
      </c>
      <c r="AV225" s="27">
        <v>14.79</v>
      </c>
      <c r="AW225" s="27">
        <v>4.99</v>
      </c>
      <c r="AX225" s="27">
        <v>24</v>
      </c>
      <c r="AY225" s="27">
        <v>47.9</v>
      </c>
      <c r="AZ225" s="27">
        <v>4</v>
      </c>
      <c r="BA225" s="27">
        <v>1.31</v>
      </c>
      <c r="BB225" s="27">
        <v>18.829999999999998</v>
      </c>
      <c r="BC225" s="27">
        <v>41.12</v>
      </c>
      <c r="BD225" s="27">
        <v>34.49</v>
      </c>
      <c r="BE225" s="27">
        <v>40.4</v>
      </c>
      <c r="BF225" s="27">
        <v>99.14</v>
      </c>
      <c r="BG225" s="27">
        <v>6.6583333333333341</v>
      </c>
      <c r="BH225" s="27">
        <v>11.6</v>
      </c>
      <c r="BI225" s="27">
        <v>25</v>
      </c>
      <c r="BJ225" s="27">
        <v>4.13</v>
      </c>
      <c r="BK225" s="27">
        <v>79.56</v>
      </c>
      <c r="BL225" s="27">
        <v>9.99</v>
      </c>
      <c r="BM225" s="27">
        <v>11.608367346938778</v>
      </c>
    </row>
    <row r="226" spans="1:65" x14ac:dyDescent="0.25">
      <c r="A226" s="13">
        <v>5015540200</v>
      </c>
      <c r="B226" t="s">
        <v>608</v>
      </c>
      <c r="C226" t="s">
        <v>609</v>
      </c>
      <c r="D226" t="s">
        <v>610</v>
      </c>
      <c r="E226" s="27">
        <v>15.94</v>
      </c>
      <c r="F226" s="27">
        <v>6.57</v>
      </c>
      <c r="G226" s="27">
        <v>5.99</v>
      </c>
      <c r="H226" s="27">
        <v>1.61</v>
      </c>
      <c r="I226" s="27">
        <v>1.47</v>
      </c>
      <c r="J226" s="27">
        <v>4.8</v>
      </c>
      <c r="K226" s="27">
        <v>4.9000000000000004</v>
      </c>
      <c r="L226" s="27">
        <v>1.59</v>
      </c>
      <c r="M226" s="27">
        <v>5.68</v>
      </c>
      <c r="N226" s="27">
        <v>4.38</v>
      </c>
      <c r="O226" s="27">
        <v>0.99</v>
      </c>
      <c r="P226" s="27">
        <v>2.19</v>
      </c>
      <c r="Q226" s="27">
        <v>3.8</v>
      </c>
      <c r="R226" s="27">
        <v>4.8099999999999996</v>
      </c>
      <c r="S226" s="27">
        <v>5.78</v>
      </c>
      <c r="T226" s="27">
        <v>5.85</v>
      </c>
      <c r="U226" s="27">
        <v>5.52</v>
      </c>
      <c r="V226" s="27">
        <v>1.97</v>
      </c>
      <c r="W226" s="27">
        <v>2.66</v>
      </c>
      <c r="X226" s="27">
        <v>2.38</v>
      </c>
      <c r="Y226" s="27">
        <v>21.07</v>
      </c>
      <c r="Z226" s="27">
        <v>10.61</v>
      </c>
      <c r="AA226" s="27">
        <v>3.42</v>
      </c>
      <c r="AB226" s="27">
        <v>2.4</v>
      </c>
      <c r="AC226" s="27">
        <v>3.92</v>
      </c>
      <c r="AD226" s="27">
        <v>2.81</v>
      </c>
      <c r="AE226" s="29">
        <v>2296.4299999999998</v>
      </c>
      <c r="AF226" s="29">
        <v>656533</v>
      </c>
      <c r="AG226" s="25">
        <v>6.5709999999999988</v>
      </c>
      <c r="AH226" s="29">
        <v>3135.3285892567533</v>
      </c>
      <c r="AI226" s="27" t="s">
        <v>786</v>
      </c>
      <c r="AJ226" s="27">
        <v>112.26287999999978</v>
      </c>
      <c r="AK226" s="27">
        <v>155.07899099967824</v>
      </c>
      <c r="AL226" s="27">
        <v>267.34000000000003</v>
      </c>
      <c r="AM226" s="27">
        <v>187.01</v>
      </c>
      <c r="AN226" s="27">
        <v>57.84</v>
      </c>
      <c r="AO226" s="30">
        <v>3.1866666666666661</v>
      </c>
      <c r="AP226" s="27">
        <v>171.33</v>
      </c>
      <c r="AQ226" s="27">
        <v>190</v>
      </c>
      <c r="AR226" s="27">
        <v>138</v>
      </c>
      <c r="AS226" s="27">
        <v>11.62</v>
      </c>
      <c r="AT226" s="27">
        <v>19.809999999999999</v>
      </c>
      <c r="AU226" s="27">
        <v>7.19</v>
      </c>
      <c r="AV226" s="27">
        <v>12.49</v>
      </c>
      <c r="AW226" s="27">
        <v>6.04</v>
      </c>
      <c r="AX226" s="27">
        <v>28.75</v>
      </c>
      <c r="AY226" s="27">
        <v>43</v>
      </c>
      <c r="AZ226" s="27">
        <v>4.08</v>
      </c>
      <c r="BA226" s="27">
        <v>1.41</v>
      </c>
      <c r="BB226" s="27">
        <v>31.05</v>
      </c>
      <c r="BC226" s="27">
        <v>37.590000000000003</v>
      </c>
      <c r="BD226" s="27">
        <v>35.25</v>
      </c>
      <c r="BE226" s="27">
        <v>45</v>
      </c>
      <c r="BF226" s="27">
        <v>90</v>
      </c>
      <c r="BG226" s="27">
        <v>8.25</v>
      </c>
      <c r="BH226" s="27">
        <v>13</v>
      </c>
      <c r="BI226" s="27">
        <v>17</v>
      </c>
      <c r="BJ226" s="27">
        <v>3.72</v>
      </c>
      <c r="BK226" s="27">
        <v>83.5</v>
      </c>
      <c r="BL226" s="27">
        <v>10.130000000000001</v>
      </c>
      <c r="BM226" s="27">
        <v>12.38</v>
      </c>
    </row>
    <row r="227" spans="1:65" x14ac:dyDescent="0.25">
      <c r="A227" s="13">
        <v>5147894170</v>
      </c>
      <c r="B227" t="s">
        <v>611</v>
      </c>
      <c r="C227" t="s">
        <v>260</v>
      </c>
      <c r="D227" t="s">
        <v>785</v>
      </c>
      <c r="E227" s="27">
        <v>15.92</v>
      </c>
      <c r="F227" s="27">
        <v>6.57</v>
      </c>
      <c r="G227" s="27">
        <v>5.49</v>
      </c>
      <c r="H227" s="27">
        <v>1.49</v>
      </c>
      <c r="I227" s="27">
        <v>1.36</v>
      </c>
      <c r="J227" s="27">
        <v>4.5999999999999996</v>
      </c>
      <c r="K227" s="27">
        <v>4.2300000000000004</v>
      </c>
      <c r="L227" s="27">
        <v>1.69</v>
      </c>
      <c r="M227" s="27">
        <v>5.1100000000000003</v>
      </c>
      <c r="N227" s="27">
        <v>4.66</v>
      </c>
      <c r="O227" s="27">
        <v>0.79</v>
      </c>
      <c r="P227" s="27">
        <v>2.39</v>
      </c>
      <c r="Q227" s="27">
        <v>4.17</v>
      </c>
      <c r="R227" s="27">
        <v>4.92</v>
      </c>
      <c r="S227" s="27">
        <v>6.42</v>
      </c>
      <c r="T227" s="27">
        <v>5.76</v>
      </c>
      <c r="U227" s="27">
        <v>7.01</v>
      </c>
      <c r="V227" s="27">
        <v>1.89</v>
      </c>
      <c r="W227" s="27">
        <v>2.93</v>
      </c>
      <c r="X227" s="27">
        <v>2.2200000000000002</v>
      </c>
      <c r="Y227" s="27">
        <v>21.46</v>
      </c>
      <c r="Z227" s="27">
        <v>9.8699999999999992</v>
      </c>
      <c r="AA227" s="27">
        <v>4</v>
      </c>
      <c r="AB227" s="27">
        <v>2.25</v>
      </c>
      <c r="AC227" s="27">
        <v>4.16</v>
      </c>
      <c r="AD227" s="27">
        <v>3.08</v>
      </c>
      <c r="AE227" s="29">
        <v>2263.6999999999998</v>
      </c>
      <c r="AF227" s="29">
        <v>981300</v>
      </c>
      <c r="AG227" s="25">
        <v>6.4710000000000001</v>
      </c>
      <c r="AH227" s="29">
        <v>4637.8351019203428</v>
      </c>
      <c r="AI227" s="27" t="s">
        <v>786</v>
      </c>
      <c r="AJ227" s="27">
        <v>104.77302285147034</v>
      </c>
      <c r="AK227" s="27">
        <v>86.8708775634842</v>
      </c>
      <c r="AL227" s="27">
        <v>191.64</v>
      </c>
      <c r="AM227" s="27">
        <v>189.41</v>
      </c>
      <c r="AN227" s="27">
        <v>58</v>
      </c>
      <c r="AO227" s="30">
        <v>3.0430000000000001</v>
      </c>
      <c r="AP227" s="27">
        <v>184</v>
      </c>
      <c r="AQ227" s="27">
        <v>188</v>
      </c>
      <c r="AR227" s="27">
        <v>138</v>
      </c>
      <c r="AS227" s="27">
        <v>11.38</v>
      </c>
      <c r="AT227" s="27">
        <v>18.89</v>
      </c>
      <c r="AU227" s="27">
        <v>6.59</v>
      </c>
      <c r="AV227" s="27">
        <v>13.76</v>
      </c>
      <c r="AW227" s="27">
        <v>5.59</v>
      </c>
      <c r="AX227" s="27">
        <v>28</v>
      </c>
      <c r="AY227" s="27">
        <v>60</v>
      </c>
      <c r="AZ227" s="27">
        <v>4</v>
      </c>
      <c r="BA227" s="27">
        <v>1.93</v>
      </c>
      <c r="BB227" s="27">
        <v>21.69</v>
      </c>
      <c r="BC227" s="27">
        <v>39.99</v>
      </c>
      <c r="BD227" s="27">
        <v>26.74</v>
      </c>
      <c r="BE227" s="27">
        <v>33.5</v>
      </c>
      <c r="BF227" s="27">
        <v>59.83</v>
      </c>
      <c r="BG227" s="27">
        <v>8.25</v>
      </c>
      <c r="BH227" s="27">
        <v>14.99</v>
      </c>
      <c r="BI227" s="27">
        <v>28</v>
      </c>
      <c r="BJ227" s="27">
        <v>3.79</v>
      </c>
      <c r="BK227" s="27">
        <v>117.67</v>
      </c>
      <c r="BL227" s="27">
        <v>11.29</v>
      </c>
      <c r="BM227" s="27">
        <v>12.7</v>
      </c>
    </row>
    <row r="228" spans="1:65" x14ac:dyDescent="0.25">
      <c r="A228" s="13">
        <v>5147894173</v>
      </c>
      <c r="B228" t="s">
        <v>611</v>
      </c>
      <c r="C228" t="s">
        <v>260</v>
      </c>
      <c r="D228" t="s">
        <v>628</v>
      </c>
      <c r="E228" s="27">
        <v>15.92</v>
      </c>
      <c r="F228" s="27">
        <v>6.57</v>
      </c>
      <c r="G228" s="27">
        <v>5.9</v>
      </c>
      <c r="H228" s="27">
        <v>1.49</v>
      </c>
      <c r="I228" s="27">
        <v>1.37</v>
      </c>
      <c r="J228" s="27">
        <v>4.5199999999999996</v>
      </c>
      <c r="K228" s="27">
        <v>4.4000000000000004</v>
      </c>
      <c r="L228" s="27">
        <v>1.68</v>
      </c>
      <c r="M228" s="27">
        <v>5.13</v>
      </c>
      <c r="N228" s="27">
        <v>4.66</v>
      </c>
      <c r="O228" s="27">
        <v>0.79</v>
      </c>
      <c r="P228" s="27">
        <v>2.29</v>
      </c>
      <c r="Q228" s="27">
        <v>4.22</v>
      </c>
      <c r="R228" s="27">
        <v>4.9800000000000004</v>
      </c>
      <c r="S228" s="27">
        <v>6.4</v>
      </c>
      <c r="T228" s="27">
        <v>5.96</v>
      </c>
      <c r="U228" s="27">
        <v>7.04</v>
      </c>
      <c r="V228" s="27">
        <v>1.9</v>
      </c>
      <c r="W228" s="27">
        <v>2.93</v>
      </c>
      <c r="X228" s="27">
        <v>2.25</v>
      </c>
      <c r="Y228" s="27">
        <v>21.39</v>
      </c>
      <c r="Z228" s="27">
        <v>9.76</v>
      </c>
      <c r="AA228" s="27">
        <v>3.96</v>
      </c>
      <c r="AB228" s="27">
        <v>2.17</v>
      </c>
      <c r="AC228" s="27">
        <v>4.2</v>
      </c>
      <c r="AD228" s="27">
        <v>3.21</v>
      </c>
      <c r="AE228" s="29">
        <v>3391.13</v>
      </c>
      <c r="AF228" s="29">
        <v>1012527</v>
      </c>
      <c r="AG228" s="25">
        <v>6.4939999999999998</v>
      </c>
      <c r="AH228" s="29">
        <v>4796.89843848088</v>
      </c>
      <c r="AI228" s="27" t="s">
        <v>786</v>
      </c>
      <c r="AJ228" s="27">
        <v>104.77302285147034</v>
      </c>
      <c r="AK228" s="27">
        <v>86.8708775634842</v>
      </c>
      <c r="AL228" s="27">
        <v>191.64</v>
      </c>
      <c r="AM228" s="27">
        <v>189.41</v>
      </c>
      <c r="AN228" s="27">
        <v>65.98</v>
      </c>
      <c r="AO228" s="30">
        <v>3.0659375</v>
      </c>
      <c r="AP228" s="27">
        <v>255</v>
      </c>
      <c r="AQ228" s="27">
        <v>188</v>
      </c>
      <c r="AR228" s="27">
        <v>138</v>
      </c>
      <c r="AS228" s="27">
        <v>11.45</v>
      </c>
      <c r="AT228" s="27">
        <v>31.56</v>
      </c>
      <c r="AU228" s="27">
        <v>6.05</v>
      </c>
      <c r="AV228" s="27">
        <v>11.99</v>
      </c>
      <c r="AW228" s="27">
        <v>5.59</v>
      </c>
      <c r="AX228" s="27">
        <v>34.9</v>
      </c>
      <c r="AY228" s="27">
        <v>57.5</v>
      </c>
      <c r="AZ228" s="27">
        <v>4.1399999999999997</v>
      </c>
      <c r="BA228" s="27">
        <v>1.98</v>
      </c>
      <c r="BB228" s="27">
        <v>16.12</v>
      </c>
      <c r="BC228" s="27">
        <v>44.89</v>
      </c>
      <c r="BD228" s="27">
        <v>28.73</v>
      </c>
      <c r="BE228" s="27">
        <v>34.549999999999997</v>
      </c>
      <c r="BF228" s="27">
        <v>61.43</v>
      </c>
      <c r="BG228" s="27">
        <v>10</v>
      </c>
      <c r="BH228" s="27">
        <v>17.28</v>
      </c>
      <c r="BI228" s="27">
        <v>26.33</v>
      </c>
      <c r="BJ228" s="27">
        <v>3.74</v>
      </c>
      <c r="BK228" s="27">
        <v>112.33</v>
      </c>
      <c r="BL228" s="27">
        <v>11.5</v>
      </c>
      <c r="BM228" s="27">
        <v>12.48</v>
      </c>
    </row>
    <row r="229" spans="1:65" x14ac:dyDescent="0.25">
      <c r="A229" s="13">
        <v>5113980150</v>
      </c>
      <c r="B229" t="s">
        <v>611</v>
      </c>
      <c r="C229" t="s">
        <v>612</v>
      </c>
      <c r="D229" t="s">
        <v>613</v>
      </c>
      <c r="E229" s="27">
        <v>15.93</v>
      </c>
      <c r="F229" s="27">
        <v>6.65</v>
      </c>
      <c r="G229" s="27">
        <v>4.55</v>
      </c>
      <c r="H229" s="27">
        <v>1.48</v>
      </c>
      <c r="I229" s="27">
        <v>1.17</v>
      </c>
      <c r="J229" s="27">
        <v>4.72</v>
      </c>
      <c r="K229" s="27">
        <v>4.12</v>
      </c>
      <c r="L229" s="27">
        <v>1.35</v>
      </c>
      <c r="M229" s="27">
        <v>4.67</v>
      </c>
      <c r="N229" s="27">
        <v>5.58</v>
      </c>
      <c r="O229" s="27">
        <v>0.74</v>
      </c>
      <c r="P229" s="27">
        <v>1.89</v>
      </c>
      <c r="Q229" s="27">
        <v>3.88</v>
      </c>
      <c r="R229" s="27">
        <v>4.72</v>
      </c>
      <c r="S229" s="27">
        <v>5.76</v>
      </c>
      <c r="T229" s="27">
        <v>5.03</v>
      </c>
      <c r="U229" s="27">
        <v>4.51</v>
      </c>
      <c r="V229" s="27">
        <v>1.61</v>
      </c>
      <c r="W229" s="27">
        <v>2.73</v>
      </c>
      <c r="X229" s="27">
        <v>1.97</v>
      </c>
      <c r="Y229" s="27">
        <v>20.170000000000002</v>
      </c>
      <c r="Z229" s="27">
        <v>8.74</v>
      </c>
      <c r="AA229" s="27">
        <v>3.31</v>
      </c>
      <c r="AB229" s="27">
        <v>2.09</v>
      </c>
      <c r="AC229" s="27">
        <v>3.59</v>
      </c>
      <c r="AD229" s="27">
        <v>2.63</v>
      </c>
      <c r="AE229" s="29">
        <v>1197.5</v>
      </c>
      <c r="AF229" s="29">
        <v>526333</v>
      </c>
      <c r="AG229" s="25">
        <v>6.3560000000000008</v>
      </c>
      <c r="AH229" s="29">
        <v>2457.8214703179065</v>
      </c>
      <c r="AI229" s="27" t="s">
        <v>786</v>
      </c>
      <c r="AJ229" s="27">
        <v>125.72963458333311</v>
      </c>
      <c r="AK229" s="27">
        <v>59.899334619093466</v>
      </c>
      <c r="AL229" s="27">
        <v>185.63</v>
      </c>
      <c r="AM229" s="27">
        <v>189.41</v>
      </c>
      <c r="AN229" s="27">
        <v>53.03</v>
      </c>
      <c r="AO229" s="30">
        <v>2.927</v>
      </c>
      <c r="AP229" s="27">
        <v>153.66999999999999</v>
      </c>
      <c r="AQ229" s="27">
        <v>176</v>
      </c>
      <c r="AR229" s="27">
        <v>110</v>
      </c>
      <c r="AS229" s="27">
        <v>11</v>
      </c>
      <c r="AT229" s="27">
        <v>22.65</v>
      </c>
      <c r="AU229" s="27">
        <v>6.54</v>
      </c>
      <c r="AV229" s="27">
        <v>12.82</v>
      </c>
      <c r="AW229" s="27">
        <v>5.09</v>
      </c>
      <c r="AX229" s="27">
        <v>22.67</v>
      </c>
      <c r="AY229" s="27">
        <v>55</v>
      </c>
      <c r="AZ229" s="27">
        <v>4.07</v>
      </c>
      <c r="BA229" s="27">
        <v>1.52</v>
      </c>
      <c r="BB229" s="27">
        <v>20.43</v>
      </c>
      <c r="BC229" s="27">
        <v>29.62</v>
      </c>
      <c r="BD229" s="27">
        <v>20.99</v>
      </c>
      <c r="BE229" s="27">
        <v>26.66</v>
      </c>
      <c r="BF229" s="27">
        <v>95</v>
      </c>
      <c r="BG229" s="27">
        <v>12.99</v>
      </c>
      <c r="BH229" s="27">
        <v>13.94</v>
      </c>
      <c r="BI229" s="27">
        <v>19.670000000000002</v>
      </c>
      <c r="BJ229" s="27">
        <v>3.97</v>
      </c>
      <c r="BK229" s="27">
        <v>76</v>
      </c>
      <c r="BL229" s="27">
        <v>10.54</v>
      </c>
      <c r="BM229" s="27">
        <v>12.07</v>
      </c>
    </row>
    <row r="230" spans="1:65" x14ac:dyDescent="0.25">
      <c r="A230" s="13">
        <v>5116820175</v>
      </c>
      <c r="B230" t="s">
        <v>611</v>
      </c>
      <c r="C230" t="s">
        <v>614</v>
      </c>
      <c r="D230" t="s">
        <v>615</v>
      </c>
      <c r="E230" s="27">
        <v>15.84</v>
      </c>
      <c r="F230" s="27">
        <v>6.18</v>
      </c>
      <c r="G230" s="27">
        <v>4.8099999999999996</v>
      </c>
      <c r="H230" s="27">
        <v>1.42</v>
      </c>
      <c r="I230" s="27">
        <v>1.2</v>
      </c>
      <c r="J230" s="27">
        <v>4.71</v>
      </c>
      <c r="K230" s="27">
        <v>3.82</v>
      </c>
      <c r="L230" s="27">
        <v>1.39</v>
      </c>
      <c r="M230" s="27">
        <v>4.8</v>
      </c>
      <c r="N230" s="27">
        <v>4.7</v>
      </c>
      <c r="O230" s="27">
        <v>0.75</v>
      </c>
      <c r="P230" s="27">
        <v>1.94</v>
      </c>
      <c r="Q230" s="27">
        <v>3.91</v>
      </c>
      <c r="R230" s="27">
        <v>4.74</v>
      </c>
      <c r="S230" s="27">
        <v>5.92</v>
      </c>
      <c r="T230" s="27">
        <v>4.79</v>
      </c>
      <c r="U230" s="27">
        <v>5.0199999999999996</v>
      </c>
      <c r="V230" s="27">
        <v>1.71</v>
      </c>
      <c r="W230" s="27">
        <v>2.66</v>
      </c>
      <c r="X230" s="27">
        <v>2.06</v>
      </c>
      <c r="Y230" s="27">
        <v>20.25</v>
      </c>
      <c r="Z230" s="27">
        <v>8.58</v>
      </c>
      <c r="AA230" s="27">
        <v>3.11</v>
      </c>
      <c r="AB230" s="27">
        <v>2.06</v>
      </c>
      <c r="AC230" s="27">
        <v>3.68</v>
      </c>
      <c r="AD230" s="27">
        <v>2.64</v>
      </c>
      <c r="AE230" s="29">
        <v>1599</v>
      </c>
      <c r="AF230" s="29">
        <v>545412</v>
      </c>
      <c r="AG230" s="25">
        <v>6.5049999999999999</v>
      </c>
      <c r="AH230" s="29">
        <v>2586.8763724899973</v>
      </c>
      <c r="AI230" s="27">
        <v>221.16397586073938</v>
      </c>
      <c r="AJ230" s="27" t="s">
        <v>786</v>
      </c>
      <c r="AK230" s="27" t="s">
        <v>786</v>
      </c>
      <c r="AL230" s="27">
        <v>221.16397586073938</v>
      </c>
      <c r="AM230" s="27">
        <v>189.41</v>
      </c>
      <c r="AN230" s="27">
        <v>49.95</v>
      </c>
      <c r="AO230" s="30">
        <v>3.0346000000000002</v>
      </c>
      <c r="AP230" s="27">
        <v>225</v>
      </c>
      <c r="AQ230" s="27">
        <v>88</v>
      </c>
      <c r="AR230" s="27">
        <v>120</v>
      </c>
      <c r="AS230" s="27">
        <v>11.22</v>
      </c>
      <c r="AT230" s="27">
        <v>10.9</v>
      </c>
      <c r="AU230" s="27">
        <v>5.99</v>
      </c>
      <c r="AV230" s="27">
        <v>14.29</v>
      </c>
      <c r="AW230" s="27">
        <v>4.99</v>
      </c>
      <c r="AX230" s="27">
        <v>26</v>
      </c>
      <c r="AY230" s="27">
        <v>54.5</v>
      </c>
      <c r="AZ230" s="27">
        <v>4.18</v>
      </c>
      <c r="BA230" s="27">
        <v>1.51</v>
      </c>
      <c r="BB230" s="27">
        <v>13.5</v>
      </c>
      <c r="BC230" s="27">
        <v>36.25</v>
      </c>
      <c r="BD230" s="27">
        <v>28</v>
      </c>
      <c r="BE230" s="27">
        <v>38.08</v>
      </c>
      <c r="BF230" s="27">
        <v>90</v>
      </c>
      <c r="BG230" s="27">
        <v>3.3333333333333335</v>
      </c>
      <c r="BH230" s="27">
        <v>14.91</v>
      </c>
      <c r="BI230" s="27">
        <v>20.75</v>
      </c>
      <c r="BJ230" s="27">
        <v>3.55</v>
      </c>
      <c r="BK230" s="27">
        <v>70</v>
      </c>
      <c r="BL230" s="27">
        <v>10.87</v>
      </c>
      <c r="BM230" s="27">
        <v>12.26</v>
      </c>
    </row>
    <row r="231" spans="1:65" x14ac:dyDescent="0.25">
      <c r="A231" s="13">
        <v>5119260225</v>
      </c>
      <c r="B231" t="s">
        <v>611</v>
      </c>
      <c r="C231" t="s">
        <v>616</v>
      </c>
      <c r="D231" t="s">
        <v>617</v>
      </c>
      <c r="E231" s="27">
        <v>15.96</v>
      </c>
      <c r="F231" s="27">
        <v>6.64</v>
      </c>
      <c r="G231" s="27">
        <v>4.53</v>
      </c>
      <c r="H231" s="27">
        <v>1.52</v>
      </c>
      <c r="I231" s="27">
        <v>1.19</v>
      </c>
      <c r="J231" s="27">
        <v>4.72</v>
      </c>
      <c r="K231" s="27">
        <v>3.95</v>
      </c>
      <c r="L231" s="27">
        <v>1.35</v>
      </c>
      <c r="M231" s="27">
        <v>4.71</v>
      </c>
      <c r="N231" s="27">
        <v>5.55</v>
      </c>
      <c r="O231" s="27">
        <v>0.74</v>
      </c>
      <c r="P231" s="27">
        <v>1.88</v>
      </c>
      <c r="Q231" s="27">
        <v>3.82</v>
      </c>
      <c r="R231" s="27">
        <v>4.7300000000000004</v>
      </c>
      <c r="S231" s="27">
        <v>5.7</v>
      </c>
      <c r="T231" s="27">
        <v>4.71</v>
      </c>
      <c r="U231" s="27">
        <v>4.37</v>
      </c>
      <c r="V231" s="27">
        <v>1.65</v>
      </c>
      <c r="W231" s="27">
        <v>2.67</v>
      </c>
      <c r="X231" s="27">
        <v>2.0099999999999998</v>
      </c>
      <c r="Y231" s="27">
        <v>19.87</v>
      </c>
      <c r="Z231" s="27">
        <v>8.26</v>
      </c>
      <c r="AA231" s="27">
        <v>3.04</v>
      </c>
      <c r="AB231" s="27">
        <v>2.06</v>
      </c>
      <c r="AC231" s="27">
        <v>3.61</v>
      </c>
      <c r="AD231" s="27">
        <v>2.62</v>
      </c>
      <c r="AE231" s="29">
        <v>1287.5</v>
      </c>
      <c r="AF231" s="29">
        <v>397500</v>
      </c>
      <c r="AG231" s="25">
        <v>6.3920000000000003</v>
      </c>
      <c r="AH231" s="29">
        <v>1863.2281495416892</v>
      </c>
      <c r="AI231" s="27" t="s">
        <v>786</v>
      </c>
      <c r="AJ231" s="27">
        <v>115.62474717453756</v>
      </c>
      <c r="AK231" s="27">
        <v>59.110504249999977</v>
      </c>
      <c r="AL231" s="27">
        <v>174.73000000000002</v>
      </c>
      <c r="AM231" s="27">
        <v>189.41</v>
      </c>
      <c r="AN231" s="27">
        <v>50</v>
      </c>
      <c r="AO231" s="30">
        <v>2.8410000000000002</v>
      </c>
      <c r="AP231" s="27">
        <v>109</v>
      </c>
      <c r="AQ231" s="27">
        <v>130</v>
      </c>
      <c r="AR231" s="27">
        <v>130</v>
      </c>
      <c r="AS231" s="27">
        <v>11.07</v>
      </c>
      <c r="AT231" s="27">
        <v>22.22</v>
      </c>
      <c r="AU231" s="27">
        <v>4.8899999999999997</v>
      </c>
      <c r="AV231" s="27">
        <v>13.64</v>
      </c>
      <c r="AW231" s="27">
        <v>5.22</v>
      </c>
      <c r="AX231" s="27">
        <v>21</v>
      </c>
      <c r="AY231" s="27">
        <v>35</v>
      </c>
      <c r="AZ231" s="27">
        <v>4.1399999999999997</v>
      </c>
      <c r="BA231" s="27">
        <v>1.58</v>
      </c>
      <c r="BB231" s="27">
        <v>12</v>
      </c>
      <c r="BC231" s="27">
        <v>26.37</v>
      </c>
      <c r="BD231" s="27">
        <v>21.66</v>
      </c>
      <c r="BE231" s="27">
        <v>26.99</v>
      </c>
      <c r="BF231" s="27">
        <v>100</v>
      </c>
      <c r="BG231" s="27">
        <v>15.2425</v>
      </c>
      <c r="BH231" s="27">
        <v>12</v>
      </c>
      <c r="BI231" s="27">
        <v>14.67</v>
      </c>
      <c r="BJ231" s="27">
        <v>4.46</v>
      </c>
      <c r="BK231" s="27">
        <v>55</v>
      </c>
      <c r="BL231" s="27">
        <v>10.83</v>
      </c>
      <c r="BM231" s="27">
        <v>12.5</v>
      </c>
    </row>
    <row r="232" spans="1:65" x14ac:dyDescent="0.25">
      <c r="A232" s="13">
        <v>5131340450</v>
      </c>
      <c r="B232" t="s">
        <v>611</v>
      </c>
      <c r="C232" t="s">
        <v>618</v>
      </c>
      <c r="D232" t="s">
        <v>619</v>
      </c>
      <c r="E232" s="27">
        <v>15.95</v>
      </c>
      <c r="F232" s="27">
        <v>6.35</v>
      </c>
      <c r="G232" s="27">
        <v>4.47</v>
      </c>
      <c r="H232" s="27">
        <v>1.49</v>
      </c>
      <c r="I232" s="27">
        <v>1.1499999999999999</v>
      </c>
      <c r="J232" s="27">
        <v>4.71</v>
      </c>
      <c r="K232" s="27">
        <v>3.99</v>
      </c>
      <c r="L232" s="27">
        <v>1.35</v>
      </c>
      <c r="M232" s="27">
        <v>4.66</v>
      </c>
      <c r="N232" s="27">
        <v>4.93</v>
      </c>
      <c r="O232" s="27">
        <v>0.74</v>
      </c>
      <c r="P232" s="27">
        <v>1.89</v>
      </c>
      <c r="Q232" s="27">
        <v>3.86</v>
      </c>
      <c r="R232" s="27">
        <v>4.68</v>
      </c>
      <c r="S232" s="27">
        <v>5.75</v>
      </c>
      <c r="T232" s="27">
        <v>4.6900000000000004</v>
      </c>
      <c r="U232" s="27">
        <v>4.6500000000000004</v>
      </c>
      <c r="V232" s="27">
        <v>1.62</v>
      </c>
      <c r="W232" s="27">
        <v>2.64</v>
      </c>
      <c r="X232" s="27">
        <v>1.99</v>
      </c>
      <c r="Y232" s="27">
        <v>20.22</v>
      </c>
      <c r="Z232" s="27">
        <v>8.66</v>
      </c>
      <c r="AA232" s="27">
        <v>3.09</v>
      </c>
      <c r="AB232" s="27">
        <v>2.04</v>
      </c>
      <c r="AC232" s="27">
        <v>3.55</v>
      </c>
      <c r="AD232" s="27">
        <v>2.56</v>
      </c>
      <c r="AE232" s="29">
        <v>1320</v>
      </c>
      <c r="AF232" s="29">
        <v>457400</v>
      </c>
      <c r="AG232" s="25">
        <v>6.3530000000000006</v>
      </c>
      <c r="AH232" s="29">
        <v>2135.2519899254294</v>
      </c>
      <c r="AI232" s="27" t="s">
        <v>786</v>
      </c>
      <c r="AJ232" s="27">
        <v>139.59194472681665</v>
      </c>
      <c r="AK232" s="27">
        <v>119.77179999999993</v>
      </c>
      <c r="AL232" s="27">
        <v>259.36</v>
      </c>
      <c r="AM232" s="27">
        <v>187.81650000000002</v>
      </c>
      <c r="AN232" s="27">
        <v>44</v>
      </c>
      <c r="AO232" s="30">
        <v>2.8662500000000004</v>
      </c>
      <c r="AP232" s="27">
        <v>126</v>
      </c>
      <c r="AQ232" s="27">
        <v>170</v>
      </c>
      <c r="AR232" s="27">
        <v>111.4</v>
      </c>
      <c r="AS232" s="27">
        <v>11.13</v>
      </c>
      <c r="AT232" s="27">
        <v>28.36</v>
      </c>
      <c r="AU232" s="27">
        <v>5.81</v>
      </c>
      <c r="AV232" s="27">
        <v>15.52</v>
      </c>
      <c r="AW232" s="27">
        <v>5.25</v>
      </c>
      <c r="AX232" s="27">
        <v>15</v>
      </c>
      <c r="AY232" s="27">
        <v>33.6</v>
      </c>
      <c r="AZ232" s="27">
        <v>4.04</v>
      </c>
      <c r="BA232" s="27">
        <v>1.53</v>
      </c>
      <c r="BB232" s="27">
        <v>13.87</v>
      </c>
      <c r="BC232" s="27">
        <v>35.119999999999997</v>
      </c>
      <c r="BD232" s="27">
        <v>33</v>
      </c>
      <c r="BE232" s="27">
        <v>31.24</v>
      </c>
      <c r="BF232" s="27">
        <v>93.33</v>
      </c>
      <c r="BG232" s="27">
        <v>19.989999999999998</v>
      </c>
      <c r="BH232" s="27">
        <v>15.49</v>
      </c>
      <c r="BI232" s="27">
        <v>15.75</v>
      </c>
      <c r="BJ232" s="27">
        <v>3.73</v>
      </c>
      <c r="BK232" s="27">
        <v>68.66</v>
      </c>
      <c r="BL232" s="27">
        <v>10.64</v>
      </c>
      <c r="BM232" s="27">
        <v>12.01</v>
      </c>
    </row>
    <row r="233" spans="1:65" x14ac:dyDescent="0.25">
      <c r="A233" s="13">
        <v>5132300500</v>
      </c>
      <c r="B233" t="s">
        <v>611</v>
      </c>
      <c r="C233" t="s">
        <v>620</v>
      </c>
      <c r="D233" t="s">
        <v>621</v>
      </c>
      <c r="E233" s="27">
        <v>15.82</v>
      </c>
      <c r="F233" s="27">
        <v>6.5929981130000002</v>
      </c>
      <c r="G233" s="27">
        <v>4.67</v>
      </c>
      <c r="H233" s="27">
        <v>1.55</v>
      </c>
      <c r="I233" s="27">
        <v>1.2</v>
      </c>
      <c r="J233" s="27">
        <v>4.79</v>
      </c>
      <c r="K233" s="27">
        <v>4</v>
      </c>
      <c r="L233" s="27">
        <v>1.34</v>
      </c>
      <c r="M233" s="27">
        <v>4.71</v>
      </c>
      <c r="N233" s="27">
        <v>5.67</v>
      </c>
      <c r="O233" s="27">
        <v>0.71</v>
      </c>
      <c r="P233" s="27">
        <v>1.93</v>
      </c>
      <c r="Q233" s="27">
        <v>3.83</v>
      </c>
      <c r="R233" s="27">
        <v>4.74</v>
      </c>
      <c r="S233" s="27">
        <v>5.65</v>
      </c>
      <c r="T233" s="27">
        <v>5.1100000000000003</v>
      </c>
      <c r="U233" s="27">
        <v>4.3</v>
      </c>
      <c r="V233" s="27">
        <v>1.65</v>
      </c>
      <c r="W233" s="27">
        <v>2.71</v>
      </c>
      <c r="X233" s="27">
        <v>1.98</v>
      </c>
      <c r="Y233" s="27">
        <v>20.079999999999998</v>
      </c>
      <c r="Z233" s="27">
        <v>8.49</v>
      </c>
      <c r="AA233" s="27">
        <v>3.32</v>
      </c>
      <c r="AB233" s="27">
        <v>2.17</v>
      </c>
      <c r="AC233" s="27">
        <v>3.63</v>
      </c>
      <c r="AD233" s="27">
        <v>2.66</v>
      </c>
      <c r="AE233" s="29">
        <v>1090.33</v>
      </c>
      <c r="AF233" s="29">
        <v>418333</v>
      </c>
      <c r="AG233" s="25">
        <v>6.3730000000000011</v>
      </c>
      <c r="AH233" s="29">
        <v>1956.9798556905714</v>
      </c>
      <c r="AI233" s="27" t="s">
        <v>786</v>
      </c>
      <c r="AJ233" s="27">
        <v>139.59194472681665</v>
      </c>
      <c r="AK233" s="27">
        <v>53.804676952748252</v>
      </c>
      <c r="AL233" s="27">
        <v>193.39</v>
      </c>
      <c r="AM233" s="27">
        <v>189.41</v>
      </c>
      <c r="AN233" s="27">
        <v>60</v>
      </c>
      <c r="AO233" s="30">
        <v>2.8530000000000002</v>
      </c>
      <c r="AP233" s="27">
        <v>119</v>
      </c>
      <c r="AQ233" s="27">
        <v>170</v>
      </c>
      <c r="AR233" s="27">
        <v>144</v>
      </c>
      <c r="AS233" s="27">
        <v>11.18</v>
      </c>
      <c r="AT233" s="27">
        <v>23.45</v>
      </c>
      <c r="AU233" s="27">
        <v>5.49</v>
      </c>
      <c r="AV233" s="27">
        <v>14.29</v>
      </c>
      <c r="AW233" s="27">
        <v>4.5599999999999996</v>
      </c>
      <c r="AX233" s="27">
        <v>25</v>
      </c>
      <c r="AY233" s="27">
        <v>45</v>
      </c>
      <c r="AZ233" s="27">
        <v>4.07</v>
      </c>
      <c r="BA233" s="27">
        <v>1.64</v>
      </c>
      <c r="BB233" s="27">
        <v>12.98</v>
      </c>
      <c r="BC233" s="27">
        <v>32.5</v>
      </c>
      <c r="BD233" s="27">
        <v>28</v>
      </c>
      <c r="BE233" s="27">
        <v>38.15</v>
      </c>
      <c r="BF233" s="27">
        <v>90</v>
      </c>
      <c r="BG233" s="27">
        <v>14.99</v>
      </c>
      <c r="BH233" s="27">
        <v>12.5</v>
      </c>
      <c r="BI233" s="27">
        <v>15</v>
      </c>
      <c r="BJ233" s="27">
        <v>3.94</v>
      </c>
      <c r="BK233" s="27">
        <v>68</v>
      </c>
      <c r="BL233" s="27">
        <v>10.7</v>
      </c>
      <c r="BM233" s="27">
        <v>12.68</v>
      </c>
    </row>
    <row r="234" spans="1:65" x14ac:dyDescent="0.25">
      <c r="A234" s="13">
        <v>5140060800</v>
      </c>
      <c r="B234" t="s">
        <v>611</v>
      </c>
      <c r="C234" t="s">
        <v>622</v>
      </c>
      <c r="D234" t="s">
        <v>623</v>
      </c>
      <c r="E234" s="27">
        <v>15.91</v>
      </c>
      <c r="F234" s="27">
        <v>6.61</v>
      </c>
      <c r="G234" s="27">
        <v>4.75</v>
      </c>
      <c r="H234" s="27">
        <v>1.49</v>
      </c>
      <c r="I234" s="27">
        <v>1.19</v>
      </c>
      <c r="J234" s="27">
        <v>4.7</v>
      </c>
      <c r="K234" s="27">
        <v>3.93</v>
      </c>
      <c r="L234" s="27">
        <v>1.4</v>
      </c>
      <c r="M234" s="27">
        <v>4.82</v>
      </c>
      <c r="N234" s="27">
        <v>4.68</v>
      </c>
      <c r="O234" s="27">
        <v>0.71</v>
      </c>
      <c r="P234" s="27">
        <v>1.91</v>
      </c>
      <c r="Q234" s="27">
        <v>4.01</v>
      </c>
      <c r="R234" s="27">
        <v>4.76</v>
      </c>
      <c r="S234" s="27">
        <v>5.75</v>
      </c>
      <c r="T234" s="27">
        <v>5.0999999999999996</v>
      </c>
      <c r="U234" s="27">
        <v>5.19</v>
      </c>
      <c r="V234" s="27">
        <v>1.67</v>
      </c>
      <c r="W234" s="27">
        <v>2.85</v>
      </c>
      <c r="X234" s="27">
        <v>2.0499999999999998</v>
      </c>
      <c r="Y234" s="27">
        <v>20.47</v>
      </c>
      <c r="Z234" s="27">
        <v>8.89</v>
      </c>
      <c r="AA234" s="27">
        <v>3.42</v>
      </c>
      <c r="AB234" s="27">
        <v>2.15</v>
      </c>
      <c r="AC234" s="27">
        <v>3.89</v>
      </c>
      <c r="AD234" s="27">
        <v>2.73</v>
      </c>
      <c r="AE234" s="29">
        <v>1487</v>
      </c>
      <c r="AF234" s="29">
        <v>429521</v>
      </c>
      <c r="AG234" s="25">
        <v>6.3890000000000002</v>
      </c>
      <c r="AH234" s="29">
        <v>2012.6897944888444</v>
      </c>
      <c r="AI234" s="27" t="s">
        <v>786</v>
      </c>
      <c r="AJ234" s="27">
        <v>116.23247992219849</v>
      </c>
      <c r="AK234" s="27">
        <v>88.367704918032544</v>
      </c>
      <c r="AL234" s="27">
        <v>204.60000000000002</v>
      </c>
      <c r="AM234" s="27">
        <v>189.41</v>
      </c>
      <c r="AN234" s="27">
        <v>60.02</v>
      </c>
      <c r="AO234" s="30">
        <v>2.9670769230769234</v>
      </c>
      <c r="AP234" s="27">
        <v>128</v>
      </c>
      <c r="AQ234" s="27">
        <v>115.87</v>
      </c>
      <c r="AR234" s="27">
        <v>115.78</v>
      </c>
      <c r="AS234" s="27">
        <v>11.31</v>
      </c>
      <c r="AT234" s="27">
        <v>19.93</v>
      </c>
      <c r="AU234" s="27">
        <v>5.49</v>
      </c>
      <c r="AV234" s="27">
        <v>13.09</v>
      </c>
      <c r="AW234" s="27">
        <v>5.17</v>
      </c>
      <c r="AX234" s="27">
        <v>27.67</v>
      </c>
      <c r="AY234" s="27">
        <v>52.17</v>
      </c>
      <c r="AZ234" s="27">
        <v>4.05</v>
      </c>
      <c r="BA234" s="27">
        <v>1.52</v>
      </c>
      <c r="BB234" s="27">
        <v>16.3</v>
      </c>
      <c r="BC234" s="27">
        <v>22.37</v>
      </c>
      <c r="BD234" s="27">
        <v>25.99</v>
      </c>
      <c r="BE234" s="27">
        <v>20.87</v>
      </c>
      <c r="BF234" s="27">
        <v>116.14</v>
      </c>
      <c r="BG234" s="27">
        <v>15.075833333333334</v>
      </c>
      <c r="BH234" s="27">
        <v>15.05</v>
      </c>
      <c r="BI234" s="27">
        <v>24.17</v>
      </c>
      <c r="BJ234" s="27">
        <v>4.0599999999999996</v>
      </c>
      <c r="BK234" s="27">
        <v>79</v>
      </c>
      <c r="BL234" s="27">
        <v>11.19</v>
      </c>
      <c r="BM234" s="27">
        <v>12.11</v>
      </c>
    </row>
    <row r="235" spans="1:65" x14ac:dyDescent="0.25">
      <c r="A235" s="13">
        <v>5140220830</v>
      </c>
      <c r="B235" t="s">
        <v>611</v>
      </c>
      <c r="C235" t="s">
        <v>624</v>
      </c>
      <c r="D235" t="s">
        <v>625</v>
      </c>
      <c r="E235" s="27">
        <v>15.92</v>
      </c>
      <c r="F235" s="27">
        <v>7.05</v>
      </c>
      <c r="G235" s="27">
        <v>4.83</v>
      </c>
      <c r="H235" s="27">
        <v>1.51</v>
      </c>
      <c r="I235" s="27">
        <v>1.1299999999999999</v>
      </c>
      <c r="J235" s="27">
        <v>4.82</v>
      </c>
      <c r="K235" s="27">
        <v>4.07</v>
      </c>
      <c r="L235" s="27">
        <v>1.37</v>
      </c>
      <c r="M235" s="27">
        <v>4.82</v>
      </c>
      <c r="N235" s="27">
        <v>5.52</v>
      </c>
      <c r="O235" s="27">
        <v>0.74</v>
      </c>
      <c r="P235" s="27">
        <v>1.9</v>
      </c>
      <c r="Q235" s="27">
        <v>3.97</v>
      </c>
      <c r="R235" s="27">
        <v>4.6900000000000004</v>
      </c>
      <c r="S235" s="27">
        <v>6.02</v>
      </c>
      <c r="T235" s="27">
        <v>5</v>
      </c>
      <c r="U235" s="27">
        <v>5.0999999999999996</v>
      </c>
      <c r="V235" s="27">
        <v>1.64</v>
      </c>
      <c r="W235" s="27">
        <v>2.68</v>
      </c>
      <c r="X235" s="27">
        <v>1.95</v>
      </c>
      <c r="Y235" s="27">
        <v>20.61</v>
      </c>
      <c r="Z235" s="27">
        <v>9</v>
      </c>
      <c r="AA235" s="27">
        <v>3.35</v>
      </c>
      <c r="AB235" s="27">
        <v>2.09</v>
      </c>
      <c r="AC235" s="27">
        <v>3.72</v>
      </c>
      <c r="AD235" s="27">
        <v>2.61</v>
      </c>
      <c r="AE235" s="29">
        <v>1302.67</v>
      </c>
      <c r="AF235" s="29">
        <v>406390</v>
      </c>
      <c r="AG235" s="25">
        <v>6.3970000000000002</v>
      </c>
      <c r="AH235" s="29">
        <v>1905.896434107138</v>
      </c>
      <c r="AI235" s="27">
        <v>270.19476445363381</v>
      </c>
      <c r="AJ235" s="27" t="s">
        <v>786</v>
      </c>
      <c r="AK235" s="27" t="s">
        <v>786</v>
      </c>
      <c r="AL235" s="27">
        <v>270.19476445363381</v>
      </c>
      <c r="AM235" s="27">
        <v>189.41</v>
      </c>
      <c r="AN235" s="27">
        <v>58.38</v>
      </c>
      <c r="AO235" s="30">
        <v>2.9354999999999998</v>
      </c>
      <c r="AP235" s="27">
        <v>119.4</v>
      </c>
      <c r="AQ235" s="27">
        <v>155</v>
      </c>
      <c r="AR235" s="27">
        <v>113.6</v>
      </c>
      <c r="AS235" s="27">
        <v>11.16</v>
      </c>
      <c r="AT235" s="27">
        <v>29.08</v>
      </c>
      <c r="AU235" s="27">
        <v>6.47</v>
      </c>
      <c r="AV235" s="27">
        <v>13.39</v>
      </c>
      <c r="AW235" s="27">
        <v>5.49</v>
      </c>
      <c r="AX235" s="27">
        <v>19.670000000000002</v>
      </c>
      <c r="AY235" s="27">
        <v>37.6</v>
      </c>
      <c r="AZ235" s="27">
        <v>4.09</v>
      </c>
      <c r="BA235" s="27">
        <v>1.5</v>
      </c>
      <c r="BB235" s="27">
        <v>14.2</v>
      </c>
      <c r="BC235" s="27">
        <v>30.7</v>
      </c>
      <c r="BD235" s="27">
        <v>22.66</v>
      </c>
      <c r="BE235" s="27">
        <v>21.1</v>
      </c>
      <c r="BF235" s="27">
        <v>100.8</v>
      </c>
      <c r="BG235" s="27">
        <v>9.8258333333333336</v>
      </c>
      <c r="BH235" s="27">
        <v>12.09</v>
      </c>
      <c r="BI235" s="27">
        <v>16.600000000000001</v>
      </c>
      <c r="BJ235" s="27">
        <v>3.88</v>
      </c>
      <c r="BK235" s="27">
        <v>66.930000000000007</v>
      </c>
      <c r="BL235" s="27">
        <v>10.54</v>
      </c>
      <c r="BM235" s="27">
        <v>11.48</v>
      </c>
    </row>
    <row r="236" spans="1:65" x14ac:dyDescent="0.25">
      <c r="A236" s="13">
        <v>5149020950</v>
      </c>
      <c r="B236" t="s">
        <v>611</v>
      </c>
      <c r="C236" t="s">
        <v>629</v>
      </c>
      <c r="D236" t="s">
        <v>630</v>
      </c>
      <c r="E236" s="27">
        <v>15.93</v>
      </c>
      <c r="F236" s="27">
        <v>6.58</v>
      </c>
      <c r="G236" s="27">
        <v>4.59</v>
      </c>
      <c r="H236" s="27">
        <v>1.48</v>
      </c>
      <c r="I236" s="27">
        <v>1.17</v>
      </c>
      <c r="J236" s="27">
        <v>4.62</v>
      </c>
      <c r="K236" s="27">
        <v>4.6100000000000003</v>
      </c>
      <c r="L236" s="27">
        <v>1.38</v>
      </c>
      <c r="M236" s="27">
        <v>4.57</v>
      </c>
      <c r="N236" s="27">
        <v>4.5199999999999996</v>
      </c>
      <c r="O236" s="27">
        <v>0.74</v>
      </c>
      <c r="P236" s="27">
        <v>1.91</v>
      </c>
      <c r="Q236" s="27">
        <v>3.68</v>
      </c>
      <c r="R236" s="27">
        <v>4.7</v>
      </c>
      <c r="S236" s="27">
        <v>5.78</v>
      </c>
      <c r="T236" s="27">
        <v>5.13</v>
      </c>
      <c r="U236" s="27">
        <v>4.4400000000000004</v>
      </c>
      <c r="V236" s="27">
        <v>1.59</v>
      </c>
      <c r="W236" s="27">
        <v>2.78</v>
      </c>
      <c r="X236" s="27">
        <v>1.93</v>
      </c>
      <c r="Y236" s="27">
        <v>20.14</v>
      </c>
      <c r="Z236" s="27">
        <v>9.25</v>
      </c>
      <c r="AA236" s="27">
        <v>3.35</v>
      </c>
      <c r="AB236" s="27">
        <v>2.0699999999999998</v>
      </c>
      <c r="AC236" s="27">
        <v>3.75</v>
      </c>
      <c r="AD236" s="27">
        <v>2.67</v>
      </c>
      <c r="AE236" s="29">
        <v>1491.5</v>
      </c>
      <c r="AF236" s="29">
        <v>495862</v>
      </c>
      <c r="AG236" s="25">
        <v>6.5049999999999999</v>
      </c>
      <c r="AH236" s="29">
        <v>2351.8618802219885</v>
      </c>
      <c r="AI236" s="27" t="s">
        <v>786</v>
      </c>
      <c r="AJ236" s="27">
        <v>144.53145950392292</v>
      </c>
      <c r="AK236" s="27">
        <v>81.321192992606612</v>
      </c>
      <c r="AL236" s="27">
        <v>225.85</v>
      </c>
      <c r="AM236" s="27">
        <v>189.41</v>
      </c>
      <c r="AN236" s="27">
        <v>52.33</v>
      </c>
      <c r="AO236" s="30">
        <v>3.0834999999999999</v>
      </c>
      <c r="AP236" s="27">
        <v>250</v>
      </c>
      <c r="AQ236" s="27">
        <v>223.6</v>
      </c>
      <c r="AR236" s="27">
        <v>210.33</v>
      </c>
      <c r="AS236" s="27">
        <v>11.11</v>
      </c>
      <c r="AT236" s="27">
        <v>22.45</v>
      </c>
      <c r="AU236" s="27">
        <v>5.49</v>
      </c>
      <c r="AV236" s="27">
        <v>14.29</v>
      </c>
      <c r="AW236" s="27">
        <v>5.04</v>
      </c>
      <c r="AX236" s="27">
        <v>19</v>
      </c>
      <c r="AY236" s="27">
        <v>42</v>
      </c>
      <c r="AZ236" s="27">
        <v>4.0999999999999996</v>
      </c>
      <c r="BA236" s="27">
        <v>1.72</v>
      </c>
      <c r="BB236" s="27">
        <v>20.329999999999998</v>
      </c>
      <c r="BC236" s="27">
        <v>55.99</v>
      </c>
      <c r="BD236" s="27">
        <v>37</v>
      </c>
      <c r="BE236" s="27">
        <v>46.49</v>
      </c>
      <c r="BF236" s="27">
        <v>147.5</v>
      </c>
      <c r="BG236" s="27">
        <v>10</v>
      </c>
      <c r="BH236" s="27">
        <v>11.25</v>
      </c>
      <c r="BI236" s="27">
        <v>14</v>
      </c>
      <c r="BJ236" s="27">
        <v>2.87</v>
      </c>
      <c r="BK236" s="27">
        <v>165</v>
      </c>
      <c r="BL236" s="27">
        <v>10.41</v>
      </c>
      <c r="BM236" s="27">
        <v>11.9</v>
      </c>
    </row>
    <row r="237" spans="1:65" x14ac:dyDescent="0.25">
      <c r="A237" s="13">
        <v>5313380050</v>
      </c>
      <c r="B237" t="s">
        <v>631</v>
      </c>
      <c r="C237" t="s">
        <v>632</v>
      </c>
      <c r="D237" t="s">
        <v>633</v>
      </c>
      <c r="E237" s="27">
        <v>15.93</v>
      </c>
      <c r="F237" s="27">
        <v>8.11</v>
      </c>
      <c r="G237" s="27">
        <v>4.7699999999999996</v>
      </c>
      <c r="H237" s="27">
        <v>1.22</v>
      </c>
      <c r="I237" s="27">
        <v>1.28</v>
      </c>
      <c r="J237" s="27">
        <v>4.66</v>
      </c>
      <c r="K237" s="27">
        <v>4.99</v>
      </c>
      <c r="L237" s="27">
        <v>1.57</v>
      </c>
      <c r="M237" s="27">
        <v>4.7300000000000004</v>
      </c>
      <c r="N237" s="27">
        <v>4.43</v>
      </c>
      <c r="O237" s="27">
        <v>0.79</v>
      </c>
      <c r="P237" s="27">
        <v>1.9</v>
      </c>
      <c r="Q237" s="27">
        <v>4.33</v>
      </c>
      <c r="R237" s="27">
        <v>4.88</v>
      </c>
      <c r="S237" s="27">
        <v>5.74</v>
      </c>
      <c r="T237" s="27">
        <v>5.43</v>
      </c>
      <c r="U237" s="27">
        <v>7.16</v>
      </c>
      <c r="V237" s="27">
        <v>1.74</v>
      </c>
      <c r="W237" s="27">
        <v>2.86</v>
      </c>
      <c r="X237" s="27">
        <v>2.2000000000000002</v>
      </c>
      <c r="Y237" s="27">
        <v>22.03</v>
      </c>
      <c r="Z237" s="27">
        <v>9.91</v>
      </c>
      <c r="AA237" s="27">
        <v>4.18</v>
      </c>
      <c r="AB237" s="27">
        <v>2.27</v>
      </c>
      <c r="AC237" s="27">
        <v>4</v>
      </c>
      <c r="AD237" s="27">
        <v>2.91</v>
      </c>
      <c r="AE237" s="29">
        <v>1895</v>
      </c>
      <c r="AF237" s="29">
        <v>753327</v>
      </c>
      <c r="AG237" s="25">
        <v>6.7050000000000001</v>
      </c>
      <c r="AH237" s="29">
        <v>3647.6639971766053</v>
      </c>
      <c r="AI237" s="27" t="s">
        <v>786</v>
      </c>
      <c r="AJ237" s="27">
        <v>74.716046204588295</v>
      </c>
      <c r="AK237" s="27">
        <v>134.00110187499993</v>
      </c>
      <c r="AL237" s="27">
        <v>208.72</v>
      </c>
      <c r="AM237" s="27">
        <v>205.13</v>
      </c>
      <c r="AN237" s="27">
        <v>59</v>
      </c>
      <c r="AO237" s="30">
        <v>3.8029999999999999</v>
      </c>
      <c r="AP237" s="27">
        <v>240.33</v>
      </c>
      <c r="AQ237" s="27">
        <v>163</v>
      </c>
      <c r="AR237" s="27">
        <v>118</v>
      </c>
      <c r="AS237" s="27">
        <v>11.8</v>
      </c>
      <c r="AT237" s="27">
        <v>18.82</v>
      </c>
      <c r="AU237" s="27">
        <v>6.39</v>
      </c>
      <c r="AV237" s="27">
        <v>15.33</v>
      </c>
      <c r="AW237" s="27">
        <v>6.26</v>
      </c>
      <c r="AX237" s="27">
        <v>29.67</v>
      </c>
      <c r="AY237" s="27">
        <v>57.5</v>
      </c>
      <c r="AZ237" s="27">
        <v>4</v>
      </c>
      <c r="BA237" s="27">
        <v>1.35</v>
      </c>
      <c r="BB237" s="27">
        <v>17.77</v>
      </c>
      <c r="BC237" s="27">
        <v>52.5</v>
      </c>
      <c r="BD237" s="27">
        <v>39</v>
      </c>
      <c r="BE237" s="27">
        <v>44.83</v>
      </c>
      <c r="BF237" s="27">
        <v>134.33000000000001</v>
      </c>
      <c r="BG237" s="27">
        <v>5</v>
      </c>
      <c r="BH237" s="27">
        <v>17</v>
      </c>
      <c r="BI237" s="27">
        <v>23.67</v>
      </c>
      <c r="BJ237" s="27">
        <v>4.99</v>
      </c>
      <c r="BK237" s="27">
        <v>91.17</v>
      </c>
      <c r="BL237" s="27">
        <v>11.8</v>
      </c>
      <c r="BM237" s="27">
        <v>10.95</v>
      </c>
    </row>
    <row r="238" spans="1:65" x14ac:dyDescent="0.25">
      <c r="A238" s="13">
        <v>5328420740</v>
      </c>
      <c r="B238" t="s">
        <v>631</v>
      </c>
      <c r="C238" t="s">
        <v>634</v>
      </c>
      <c r="D238" t="s">
        <v>635</v>
      </c>
      <c r="E238" s="27">
        <v>15.88</v>
      </c>
      <c r="F238" s="27">
        <v>8.36</v>
      </c>
      <c r="G238" s="27">
        <v>4.5199999999999996</v>
      </c>
      <c r="H238" s="27">
        <v>4.6771428569999998</v>
      </c>
      <c r="I238" s="27">
        <v>1.1399999999999999</v>
      </c>
      <c r="J238" s="27">
        <v>4.46</v>
      </c>
      <c r="K238" s="27">
        <v>4.99</v>
      </c>
      <c r="L238" s="27">
        <v>1.47</v>
      </c>
      <c r="M238" s="27">
        <v>4.54</v>
      </c>
      <c r="N238" s="27">
        <v>4.4775</v>
      </c>
      <c r="O238" s="27">
        <v>0.74</v>
      </c>
      <c r="P238" s="27">
        <v>1.89</v>
      </c>
      <c r="Q238" s="27">
        <v>4.01</v>
      </c>
      <c r="R238" s="27">
        <v>4.6900000000000004</v>
      </c>
      <c r="S238" s="27">
        <v>5.69</v>
      </c>
      <c r="T238" s="27">
        <v>5.09</v>
      </c>
      <c r="U238" s="27">
        <v>5.65</v>
      </c>
      <c r="V238" s="27">
        <v>1.67</v>
      </c>
      <c r="W238" s="27">
        <v>2.81</v>
      </c>
      <c r="X238" s="27">
        <v>2.04</v>
      </c>
      <c r="Y238" s="27">
        <v>21.2</v>
      </c>
      <c r="Z238" s="27">
        <v>9.52</v>
      </c>
      <c r="AA238" s="27">
        <v>3.74</v>
      </c>
      <c r="AB238" s="27">
        <v>2.1</v>
      </c>
      <c r="AC238" s="27">
        <v>4.04</v>
      </c>
      <c r="AD238" s="27">
        <v>2.76</v>
      </c>
      <c r="AE238" s="29">
        <v>1143</v>
      </c>
      <c r="AF238" s="29">
        <v>494206</v>
      </c>
      <c r="AG238" s="25">
        <v>6.5240000000000009</v>
      </c>
      <c r="AH238" s="29">
        <v>2348.6418994504029</v>
      </c>
      <c r="AI238" s="27">
        <v>144.24902734093138</v>
      </c>
      <c r="AJ238" s="27" t="s">
        <v>786</v>
      </c>
      <c r="AK238" s="27" t="s">
        <v>786</v>
      </c>
      <c r="AL238" s="27">
        <v>144.24902734093138</v>
      </c>
      <c r="AM238" s="27">
        <v>209.04</v>
      </c>
      <c r="AN238" s="27">
        <v>71.8</v>
      </c>
      <c r="AO238" s="30">
        <v>3.5590000000000002</v>
      </c>
      <c r="AP238" s="27">
        <v>135.59</v>
      </c>
      <c r="AQ238" s="27">
        <v>192</v>
      </c>
      <c r="AR238" s="27">
        <v>132.80000000000001</v>
      </c>
      <c r="AS238" s="27">
        <v>11.27</v>
      </c>
      <c r="AT238" s="27">
        <v>17.88</v>
      </c>
      <c r="AU238" s="27">
        <v>6.49</v>
      </c>
      <c r="AV238" s="27">
        <v>11.99</v>
      </c>
      <c r="AW238" s="27">
        <v>5.49</v>
      </c>
      <c r="AX238" s="27">
        <v>22.4</v>
      </c>
      <c r="AY238" s="27">
        <v>39.4</v>
      </c>
      <c r="AZ238" s="27">
        <v>4.07</v>
      </c>
      <c r="BA238" s="27">
        <v>1.3</v>
      </c>
      <c r="BB238" s="27">
        <v>17.05</v>
      </c>
      <c r="BC238" s="27">
        <v>19.05</v>
      </c>
      <c r="BD238" s="27">
        <v>19.190000000000001</v>
      </c>
      <c r="BE238" s="27">
        <v>19.600000000000001</v>
      </c>
      <c r="BF238" s="27">
        <v>118.8</v>
      </c>
      <c r="BG238" s="27">
        <v>13.332500000000001</v>
      </c>
      <c r="BH238" s="27">
        <v>9.99</v>
      </c>
      <c r="BI238" s="27">
        <v>11.4</v>
      </c>
      <c r="BJ238" s="27">
        <v>3.73</v>
      </c>
      <c r="BK238" s="27">
        <v>99</v>
      </c>
      <c r="BL238" s="27">
        <v>11.67</v>
      </c>
      <c r="BM238" s="27">
        <v>10.66</v>
      </c>
    </row>
    <row r="239" spans="1:65" x14ac:dyDescent="0.25">
      <c r="A239" s="13">
        <v>5314740500</v>
      </c>
      <c r="B239" t="s">
        <v>631</v>
      </c>
      <c r="C239" t="s">
        <v>794</v>
      </c>
      <c r="D239" t="s">
        <v>642</v>
      </c>
      <c r="E239" s="27">
        <v>16.010000000000002</v>
      </c>
      <c r="F239" s="27">
        <v>8.07</v>
      </c>
      <c r="G239" s="27">
        <v>4.74</v>
      </c>
      <c r="H239" s="27">
        <v>4.6771428569999998</v>
      </c>
      <c r="I239" s="27">
        <v>1.22</v>
      </c>
      <c r="J239" s="27">
        <v>4.3600000000000003</v>
      </c>
      <c r="K239" s="27">
        <v>4.99</v>
      </c>
      <c r="L239" s="27">
        <v>1.7</v>
      </c>
      <c r="M239" s="27">
        <v>4.6100000000000003</v>
      </c>
      <c r="N239" s="27">
        <v>4.4775</v>
      </c>
      <c r="O239" s="27">
        <v>0.76</v>
      </c>
      <c r="P239" s="27">
        <v>1.97</v>
      </c>
      <c r="Q239" s="27">
        <v>4.42</v>
      </c>
      <c r="R239" s="27">
        <v>4.95</v>
      </c>
      <c r="S239" s="27">
        <v>5.33</v>
      </c>
      <c r="T239" s="27">
        <v>5.28</v>
      </c>
      <c r="U239" s="27">
        <v>7.86</v>
      </c>
      <c r="V239" s="27">
        <v>1.88</v>
      </c>
      <c r="W239" s="27">
        <v>2.85</v>
      </c>
      <c r="X239" s="27">
        <v>2.4300000000000002</v>
      </c>
      <c r="Y239" s="27">
        <v>22.55</v>
      </c>
      <c r="Z239" s="27">
        <v>10.68</v>
      </c>
      <c r="AA239" s="27">
        <v>4.13</v>
      </c>
      <c r="AB239" s="27">
        <v>2.2599999999999998</v>
      </c>
      <c r="AC239" s="27">
        <v>4.43</v>
      </c>
      <c r="AD239" s="27">
        <v>3.07</v>
      </c>
      <c r="AE239" s="29">
        <v>1941.6</v>
      </c>
      <c r="AF239" s="29">
        <v>555754</v>
      </c>
      <c r="AG239" s="25">
        <v>6.3105999999999991</v>
      </c>
      <c r="AH239" s="29">
        <v>2582.8552538259996</v>
      </c>
      <c r="AI239" s="27" t="s">
        <v>786</v>
      </c>
      <c r="AJ239" s="27">
        <v>74.716046204588295</v>
      </c>
      <c r="AK239" s="27">
        <v>134.00110187499993</v>
      </c>
      <c r="AL239" s="27">
        <v>208.72</v>
      </c>
      <c r="AM239" s="27">
        <v>209.5206</v>
      </c>
      <c r="AN239" s="27">
        <v>88.74</v>
      </c>
      <c r="AO239" s="30">
        <v>4.0540000000000003</v>
      </c>
      <c r="AP239" s="27">
        <v>190.58</v>
      </c>
      <c r="AQ239" s="27">
        <v>222.09</v>
      </c>
      <c r="AR239" s="27">
        <v>141.25</v>
      </c>
      <c r="AS239" s="27">
        <v>11.97</v>
      </c>
      <c r="AT239" s="27">
        <v>19.12</v>
      </c>
      <c r="AU239" s="27">
        <v>6.73</v>
      </c>
      <c r="AV239" s="27">
        <v>15.41</v>
      </c>
      <c r="AW239" s="27">
        <v>5.99</v>
      </c>
      <c r="AX239" s="27">
        <v>28</v>
      </c>
      <c r="AY239" s="27">
        <v>63.75</v>
      </c>
      <c r="AZ239" s="27">
        <v>4</v>
      </c>
      <c r="BA239" s="27">
        <v>1.5</v>
      </c>
      <c r="BB239" s="27">
        <v>23.48</v>
      </c>
      <c r="BC239" s="27">
        <v>53.33</v>
      </c>
      <c r="BD239" s="27">
        <v>48</v>
      </c>
      <c r="BE239" s="27">
        <v>52.98</v>
      </c>
      <c r="BF239" s="27">
        <v>162</v>
      </c>
      <c r="BG239" s="27">
        <v>21.623333333333335</v>
      </c>
      <c r="BH239" s="27">
        <v>13.9</v>
      </c>
      <c r="BI239" s="27">
        <v>20.329999999999998</v>
      </c>
      <c r="BJ239" s="27">
        <v>3.99</v>
      </c>
      <c r="BK239" s="27">
        <v>81.5</v>
      </c>
      <c r="BL239" s="27">
        <v>11.92</v>
      </c>
      <c r="BM239" s="27">
        <v>10.61</v>
      </c>
    </row>
    <row r="240" spans="1:65" x14ac:dyDescent="0.25">
      <c r="A240" s="13">
        <v>5334180690</v>
      </c>
      <c r="B240" t="s">
        <v>631</v>
      </c>
      <c r="C240" t="s">
        <v>636</v>
      </c>
      <c r="D240" t="s">
        <v>637</v>
      </c>
      <c r="E240" s="27">
        <v>15.94</v>
      </c>
      <c r="F240" s="27">
        <v>8.07</v>
      </c>
      <c r="G240" s="27">
        <v>4.38</v>
      </c>
      <c r="H240" s="27">
        <v>2.7182352941176466</v>
      </c>
      <c r="I240" s="27">
        <v>1.1599999999999999</v>
      </c>
      <c r="J240" s="27">
        <v>4.26</v>
      </c>
      <c r="K240" s="27">
        <v>4.9000000000000004</v>
      </c>
      <c r="L240" s="27">
        <v>1.43</v>
      </c>
      <c r="M240" s="27">
        <v>4.54</v>
      </c>
      <c r="N240" s="27">
        <v>4.4400000000000004</v>
      </c>
      <c r="O240" s="27">
        <v>0.74</v>
      </c>
      <c r="P240" s="27">
        <v>1.88</v>
      </c>
      <c r="Q240" s="27">
        <v>4.21</v>
      </c>
      <c r="R240" s="27">
        <v>4.79</v>
      </c>
      <c r="S240" s="27">
        <v>5.49</v>
      </c>
      <c r="T240" s="27">
        <v>5.04</v>
      </c>
      <c r="U240" s="27">
        <v>5.5</v>
      </c>
      <c r="V240" s="27">
        <v>1.76</v>
      </c>
      <c r="W240" s="27">
        <v>2.76</v>
      </c>
      <c r="X240" s="27">
        <v>2.14</v>
      </c>
      <c r="Y240" s="27">
        <v>20.83</v>
      </c>
      <c r="Z240" s="27">
        <v>10.59</v>
      </c>
      <c r="AA240" s="27">
        <v>3.9</v>
      </c>
      <c r="AB240" s="27">
        <v>2.12</v>
      </c>
      <c r="AC240" s="27">
        <v>4.5199999999999996</v>
      </c>
      <c r="AD240" s="27">
        <v>2.86</v>
      </c>
      <c r="AE240" s="29">
        <v>1485.89</v>
      </c>
      <c r="AF240" s="29">
        <v>512572</v>
      </c>
      <c r="AG240" s="25">
        <v>6.8499999999999988</v>
      </c>
      <c r="AH240" s="29">
        <v>2519.0064412548345</v>
      </c>
      <c r="AI240" s="27">
        <v>129.93579666666668</v>
      </c>
      <c r="AJ240" s="27" t="s">
        <v>786</v>
      </c>
      <c r="AK240" s="27" t="s">
        <v>786</v>
      </c>
      <c r="AL240" s="27">
        <v>129.93579666666668</v>
      </c>
      <c r="AM240" s="27">
        <v>194.36</v>
      </c>
      <c r="AN240" s="27">
        <v>71</v>
      </c>
      <c r="AO240" s="30">
        <v>3.8380000000000001</v>
      </c>
      <c r="AP240" s="27">
        <v>172.4</v>
      </c>
      <c r="AQ240" s="27">
        <v>164.03</v>
      </c>
      <c r="AR240" s="27">
        <v>121</v>
      </c>
      <c r="AS240" s="27">
        <v>11.31</v>
      </c>
      <c r="AT240" s="27">
        <v>14.38</v>
      </c>
      <c r="AU240" s="27">
        <v>5.46</v>
      </c>
      <c r="AV240" s="27">
        <v>14.24</v>
      </c>
      <c r="AW240" s="27">
        <v>8.15</v>
      </c>
      <c r="AX240" s="27">
        <v>29.83</v>
      </c>
      <c r="AY240" s="27">
        <v>49</v>
      </c>
      <c r="AZ240" s="27">
        <v>4.0999999999999996</v>
      </c>
      <c r="BA240" s="27">
        <v>1.44</v>
      </c>
      <c r="BB240" s="27">
        <v>15.64</v>
      </c>
      <c r="BC240" s="27">
        <v>23.89</v>
      </c>
      <c r="BD240" s="27">
        <v>23.12</v>
      </c>
      <c r="BE240" s="27">
        <v>26.52</v>
      </c>
      <c r="BF240" s="27">
        <v>124</v>
      </c>
      <c r="BG240" s="27">
        <v>4.333333333333333</v>
      </c>
      <c r="BH240" s="27">
        <v>11.13</v>
      </c>
      <c r="BI240" s="27">
        <v>22.5</v>
      </c>
      <c r="BJ240" s="27">
        <v>3.94</v>
      </c>
      <c r="BK240" s="27">
        <v>80.14</v>
      </c>
      <c r="BL240" s="27">
        <v>11.16</v>
      </c>
      <c r="BM240" s="27">
        <v>10.82</v>
      </c>
    </row>
    <row r="241" spans="1:65" x14ac:dyDescent="0.25">
      <c r="A241" s="13">
        <v>5334580720</v>
      </c>
      <c r="B241" t="s">
        <v>631</v>
      </c>
      <c r="C241" t="s">
        <v>638</v>
      </c>
      <c r="D241" t="s">
        <v>639</v>
      </c>
      <c r="E241" s="27">
        <v>15.86</v>
      </c>
      <c r="F241" s="27">
        <v>8.0299999999999994</v>
      </c>
      <c r="G241" s="27">
        <v>4.67</v>
      </c>
      <c r="H241" s="27">
        <v>2.7182352941176466</v>
      </c>
      <c r="I241" s="27">
        <v>1.26</v>
      </c>
      <c r="J241" s="27">
        <v>4.68</v>
      </c>
      <c r="K241" s="27">
        <v>4.99</v>
      </c>
      <c r="L241" s="27">
        <v>1.6</v>
      </c>
      <c r="M241" s="27">
        <v>4.72</v>
      </c>
      <c r="N241" s="27">
        <v>4.4400000000000004</v>
      </c>
      <c r="O241" s="27">
        <v>0.74</v>
      </c>
      <c r="P241" s="27">
        <v>2.04</v>
      </c>
      <c r="Q241" s="27">
        <v>4.1399999999999997</v>
      </c>
      <c r="R241" s="27">
        <v>4.87</v>
      </c>
      <c r="S241" s="27">
        <v>5.69</v>
      </c>
      <c r="T241" s="27">
        <v>5.32</v>
      </c>
      <c r="U241" s="27">
        <v>7.07</v>
      </c>
      <c r="V241" s="27">
        <v>1.79</v>
      </c>
      <c r="W241" s="27">
        <v>2.88</v>
      </c>
      <c r="X241" s="27">
        <v>2.48</v>
      </c>
      <c r="Y241" s="27">
        <v>22.17</v>
      </c>
      <c r="Z241" s="27">
        <v>10.09</v>
      </c>
      <c r="AA241" s="27">
        <v>4.17</v>
      </c>
      <c r="AB241" s="27">
        <v>2.27</v>
      </c>
      <c r="AC241" s="27">
        <v>4.18</v>
      </c>
      <c r="AD241" s="27">
        <v>2.97</v>
      </c>
      <c r="AE241" s="29">
        <v>2027</v>
      </c>
      <c r="AF241" s="29">
        <v>743162</v>
      </c>
      <c r="AG241" s="25">
        <v>6.7360000000000007</v>
      </c>
      <c r="AH241" s="29">
        <v>3609.9155022244827</v>
      </c>
      <c r="AI241" s="27" t="s">
        <v>786</v>
      </c>
      <c r="AJ241" s="27">
        <v>74.716046204588295</v>
      </c>
      <c r="AK241" s="27">
        <v>134.00110187499993</v>
      </c>
      <c r="AL241" s="27">
        <v>208.72</v>
      </c>
      <c r="AM241" s="27">
        <v>204.83</v>
      </c>
      <c r="AN241" s="27">
        <v>64.64</v>
      </c>
      <c r="AO241" s="30">
        <v>3.6989999999999998</v>
      </c>
      <c r="AP241" s="27">
        <v>138.4</v>
      </c>
      <c r="AQ241" s="27">
        <v>216</v>
      </c>
      <c r="AR241" s="27">
        <v>143.16999999999999</v>
      </c>
      <c r="AS241" s="27">
        <v>11.83</v>
      </c>
      <c r="AT241" s="27">
        <v>22.68</v>
      </c>
      <c r="AU241" s="27">
        <v>5.97</v>
      </c>
      <c r="AV241" s="27">
        <v>14.49</v>
      </c>
      <c r="AW241" s="27">
        <v>5.49</v>
      </c>
      <c r="AX241" s="27">
        <v>37.67</v>
      </c>
      <c r="AY241" s="27">
        <v>58.5</v>
      </c>
      <c r="AZ241" s="27">
        <v>4</v>
      </c>
      <c r="BA241" s="27">
        <v>1.42</v>
      </c>
      <c r="BB241" s="27">
        <v>24.35</v>
      </c>
      <c r="BC241" s="27">
        <v>40</v>
      </c>
      <c r="BD241" s="27">
        <v>48</v>
      </c>
      <c r="BE241" s="27">
        <v>35</v>
      </c>
      <c r="BF241" s="27">
        <v>130</v>
      </c>
      <c r="BG241" s="27">
        <v>21.623333333333335</v>
      </c>
      <c r="BH241" s="27">
        <v>13.27</v>
      </c>
      <c r="BI241" s="27">
        <v>19.2</v>
      </c>
      <c r="BJ241" s="27">
        <v>4.1900000000000004</v>
      </c>
      <c r="BK241" s="27">
        <v>73.599999999999994</v>
      </c>
      <c r="BL241" s="27">
        <v>11.87</v>
      </c>
      <c r="BM241" s="27">
        <v>10.72</v>
      </c>
    </row>
    <row r="242" spans="1:65" x14ac:dyDescent="0.25">
      <c r="A242" s="13">
        <v>5336500700</v>
      </c>
      <c r="B242" t="s">
        <v>631</v>
      </c>
      <c r="C242" t="s">
        <v>640</v>
      </c>
      <c r="D242" t="s">
        <v>641</v>
      </c>
      <c r="E242" s="27">
        <v>15.95</v>
      </c>
      <c r="F242" s="27">
        <v>8.0399999999999991</v>
      </c>
      <c r="G242" s="27">
        <v>4.8</v>
      </c>
      <c r="H242" s="27">
        <v>1.5436249999999991</v>
      </c>
      <c r="I242" s="27">
        <v>1.1499999999999999</v>
      </c>
      <c r="J242" s="27">
        <v>4.46</v>
      </c>
      <c r="K242" s="27">
        <v>4.99</v>
      </c>
      <c r="L242" s="27">
        <v>1.58</v>
      </c>
      <c r="M242" s="27">
        <v>4.62</v>
      </c>
      <c r="N242" s="27">
        <v>4.0775257731958794</v>
      </c>
      <c r="O242" s="27">
        <v>0.77</v>
      </c>
      <c r="P242" s="27">
        <v>1.89</v>
      </c>
      <c r="Q242" s="27">
        <v>4.29</v>
      </c>
      <c r="R242" s="27">
        <v>4.84</v>
      </c>
      <c r="S242" s="27">
        <v>5.59</v>
      </c>
      <c r="T242" s="27">
        <v>5.12</v>
      </c>
      <c r="U242" s="27">
        <v>7.08</v>
      </c>
      <c r="V242" s="27">
        <v>1.87</v>
      </c>
      <c r="W242" s="27">
        <v>2.83</v>
      </c>
      <c r="X242" s="27">
        <v>2.23</v>
      </c>
      <c r="Y242" s="27">
        <v>21.79</v>
      </c>
      <c r="Z242" s="27">
        <v>10.220000000000001</v>
      </c>
      <c r="AA242" s="27">
        <v>3.96</v>
      </c>
      <c r="AB242" s="27">
        <v>2.2400000000000002</v>
      </c>
      <c r="AC242" s="27">
        <v>4.41</v>
      </c>
      <c r="AD242" s="27">
        <v>2.93</v>
      </c>
      <c r="AE242" s="29">
        <v>1906.1</v>
      </c>
      <c r="AF242" s="29">
        <v>583557</v>
      </c>
      <c r="AG242" s="25">
        <v>6.81</v>
      </c>
      <c r="AH242" s="29">
        <v>2856.1822711681352</v>
      </c>
      <c r="AI242" s="27" t="s">
        <v>786</v>
      </c>
      <c r="AJ242" s="27">
        <v>81.867693203896579</v>
      </c>
      <c r="AK242" s="27">
        <v>90.714324999999789</v>
      </c>
      <c r="AL242" s="27">
        <v>172.57999999999998</v>
      </c>
      <c r="AM242" s="27">
        <v>211.59</v>
      </c>
      <c r="AN242" s="27">
        <v>78.239999999999995</v>
      </c>
      <c r="AO242" s="30">
        <v>3.8359999999999999</v>
      </c>
      <c r="AP242" s="27">
        <v>242.25</v>
      </c>
      <c r="AQ242" s="27">
        <v>252</v>
      </c>
      <c r="AR242" s="27">
        <v>164.78</v>
      </c>
      <c r="AS242" s="27">
        <v>11.98</v>
      </c>
      <c r="AT242" s="27">
        <v>11.01</v>
      </c>
      <c r="AU242" s="27">
        <v>5.65</v>
      </c>
      <c r="AV242" s="27">
        <v>15.49</v>
      </c>
      <c r="AW242" s="27">
        <v>5.32</v>
      </c>
      <c r="AX242" s="27">
        <v>36.75</v>
      </c>
      <c r="AY242" s="27">
        <v>55</v>
      </c>
      <c r="AZ242" s="27">
        <v>4</v>
      </c>
      <c r="BA242" s="27">
        <v>1.44</v>
      </c>
      <c r="BB242" s="27">
        <v>30</v>
      </c>
      <c r="BC242" s="27">
        <v>38.81</v>
      </c>
      <c r="BD242" s="27">
        <v>33.24</v>
      </c>
      <c r="BE242" s="27">
        <v>39.99</v>
      </c>
      <c r="BF242" s="27">
        <v>116.33</v>
      </c>
      <c r="BG242" s="27">
        <v>51.860000000000007</v>
      </c>
      <c r="BH242" s="27">
        <v>12.74</v>
      </c>
      <c r="BI242" s="27">
        <v>20</v>
      </c>
      <c r="BJ242" s="27">
        <v>3.98</v>
      </c>
      <c r="BK242" s="27">
        <v>71.75</v>
      </c>
      <c r="BL242" s="27">
        <v>11.89</v>
      </c>
      <c r="BM242" s="27">
        <v>10.34</v>
      </c>
    </row>
    <row r="243" spans="1:65" x14ac:dyDescent="0.25">
      <c r="A243" s="13">
        <v>5342644800</v>
      </c>
      <c r="B243" t="s">
        <v>631</v>
      </c>
      <c r="C243" t="s">
        <v>809</v>
      </c>
      <c r="D243" t="s">
        <v>643</v>
      </c>
      <c r="E243" s="27">
        <v>15.93</v>
      </c>
      <c r="F243" s="27">
        <v>8.11</v>
      </c>
      <c r="G243" s="27">
        <v>5.09</v>
      </c>
      <c r="H243" s="27">
        <v>2.7182352941176466</v>
      </c>
      <c r="I243" s="27">
        <v>1.22</v>
      </c>
      <c r="J243" s="27">
        <v>4.7</v>
      </c>
      <c r="K243" s="27">
        <v>4.99</v>
      </c>
      <c r="L243" s="27">
        <v>1.73</v>
      </c>
      <c r="M243" s="27">
        <v>4.88</v>
      </c>
      <c r="N243" s="27">
        <v>4.43</v>
      </c>
      <c r="O243" s="27">
        <v>0.83</v>
      </c>
      <c r="P243" s="27">
        <v>2.02</v>
      </c>
      <c r="Q243" s="27">
        <v>4.33</v>
      </c>
      <c r="R243" s="27">
        <v>4.8600000000000003</v>
      </c>
      <c r="S243" s="27">
        <v>5.77</v>
      </c>
      <c r="T243" s="27">
        <v>5.26</v>
      </c>
      <c r="U243" s="27">
        <v>8.02</v>
      </c>
      <c r="V243" s="27">
        <v>2.02</v>
      </c>
      <c r="W243" s="27">
        <v>2.88</v>
      </c>
      <c r="X243" s="27">
        <v>2.35</v>
      </c>
      <c r="Y243" s="27">
        <v>22.72</v>
      </c>
      <c r="Z243" s="27">
        <v>10.02</v>
      </c>
      <c r="AA243" s="27">
        <v>4.07</v>
      </c>
      <c r="AB243" s="27">
        <v>2.33</v>
      </c>
      <c r="AC243" s="27">
        <v>4.42</v>
      </c>
      <c r="AD243" s="27">
        <v>2.98</v>
      </c>
      <c r="AE243" s="29">
        <v>3022.33</v>
      </c>
      <c r="AF243" s="29">
        <v>1043265</v>
      </c>
      <c r="AG243" s="25">
        <v>6.802999999999999</v>
      </c>
      <c r="AH243" s="29">
        <v>5102.5441812118688</v>
      </c>
      <c r="AI243" s="27">
        <v>211.86654551534312</v>
      </c>
      <c r="AJ243" s="27" t="s">
        <v>786</v>
      </c>
      <c r="AK243" s="27" t="s">
        <v>786</v>
      </c>
      <c r="AL243" s="27">
        <v>211.86654551534312</v>
      </c>
      <c r="AM243" s="27">
        <v>209.5206</v>
      </c>
      <c r="AN243" s="27">
        <v>80</v>
      </c>
      <c r="AO243" s="30">
        <v>4.2430000000000003</v>
      </c>
      <c r="AP243" s="27">
        <v>227.25</v>
      </c>
      <c r="AQ243" s="27">
        <v>205.92</v>
      </c>
      <c r="AR243" s="27">
        <v>155.54</v>
      </c>
      <c r="AS243" s="27">
        <v>12.22</v>
      </c>
      <c r="AT243" s="27">
        <v>18.89</v>
      </c>
      <c r="AU243" s="27">
        <v>6.87</v>
      </c>
      <c r="AV243" s="27">
        <v>15.82</v>
      </c>
      <c r="AW243" s="27">
        <v>6.1</v>
      </c>
      <c r="AX243" s="27">
        <v>52.2</v>
      </c>
      <c r="AY243" s="27">
        <v>88</v>
      </c>
      <c r="AZ243" s="27">
        <v>4</v>
      </c>
      <c r="BA243" s="27">
        <v>1.45</v>
      </c>
      <c r="BB243" s="27">
        <v>23.96</v>
      </c>
      <c r="BC243" s="27">
        <v>50</v>
      </c>
      <c r="BD243" s="27">
        <v>43.5</v>
      </c>
      <c r="BE243" s="27">
        <v>49</v>
      </c>
      <c r="BF243" s="27">
        <v>104.5</v>
      </c>
      <c r="BG243" s="27">
        <v>13.65</v>
      </c>
      <c r="BH243" s="27">
        <v>15.87</v>
      </c>
      <c r="BI243" s="27">
        <v>25.25</v>
      </c>
      <c r="BJ243" s="27">
        <v>4.16</v>
      </c>
      <c r="BK243" s="27">
        <v>87</v>
      </c>
      <c r="BL243" s="27">
        <v>12.04</v>
      </c>
      <c r="BM243" s="27">
        <v>10.26</v>
      </c>
    </row>
    <row r="244" spans="1:65" x14ac:dyDescent="0.25">
      <c r="A244" s="13">
        <v>5344060840</v>
      </c>
      <c r="B244" t="s">
        <v>631</v>
      </c>
      <c r="C244" t="s">
        <v>644</v>
      </c>
      <c r="D244" t="s">
        <v>645</v>
      </c>
      <c r="E244" s="27">
        <v>15.93</v>
      </c>
      <c r="F244" s="27">
        <v>8.2799999999999994</v>
      </c>
      <c r="G244" s="27">
        <v>4.87</v>
      </c>
      <c r="H244" s="27">
        <v>2.7182352941176466</v>
      </c>
      <c r="I244" s="27">
        <v>1.21</v>
      </c>
      <c r="J244" s="27">
        <v>4.42</v>
      </c>
      <c r="K244" s="27">
        <v>5.0199999999999996</v>
      </c>
      <c r="L244" s="27">
        <v>1.61</v>
      </c>
      <c r="M244" s="27">
        <v>4.63</v>
      </c>
      <c r="N244" s="27">
        <v>4.4400000000000004</v>
      </c>
      <c r="O244" s="27">
        <v>0.75</v>
      </c>
      <c r="P244" s="27">
        <v>1.96</v>
      </c>
      <c r="Q244" s="27">
        <v>4.32</v>
      </c>
      <c r="R244" s="27">
        <v>4.8499999999999996</v>
      </c>
      <c r="S244" s="27">
        <v>5.48</v>
      </c>
      <c r="T244" s="27">
        <v>5.25</v>
      </c>
      <c r="U244" s="27">
        <v>7.03</v>
      </c>
      <c r="V244" s="27">
        <v>1.85</v>
      </c>
      <c r="W244" s="27">
        <v>2.86</v>
      </c>
      <c r="X244" s="27">
        <v>2.2999999999999998</v>
      </c>
      <c r="Y244" s="27">
        <v>21.93</v>
      </c>
      <c r="Z244" s="27">
        <v>10.4</v>
      </c>
      <c r="AA244" s="27">
        <v>4.0199999999999996</v>
      </c>
      <c r="AB244" s="27">
        <v>2.23</v>
      </c>
      <c r="AC244" s="27">
        <v>4.37</v>
      </c>
      <c r="AD244" s="27">
        <v>2.98</v>
      </c>
      <c r="AE244" s="29">
        <v>1035.2</v>
      </c>
      <c r="AF244" s="29">
        <v>476968</v>
      </c>
      <c r="AG244" s="25">
        <v>6.7460000000000004</v>
      </c>
      <c r="AH244" s="29">
        <v>2319.2529529253975</v>
      </c>
      <c r="AI244" s="27" t="s">
        <v>786</v>
      </c>
      <c r="AJ244" s="27">
        <v>72.352070940830046</v>
      </c>
      <c r="AK244" s="27">
        <v>147.91924249999997</v>
      </c>
      <c r="AL244" s="27">
        <v>220.26999999999998</v>
      </c>
      <c r="AM244" s="27">
        <v>205.13</v>
      </c>
      <c r="AN244" s="27">
        <v>76.5</v>
      </c>
      <c r="AO244" s="30">
        <v>3.5253333333333337</v>
      </c>
      <c r="AP244" s="27">
        <v>204.33</v>
      </c>
      <c r="AQ244" s="27">
        <v>153</v>
      </c>
      <c r="AR244" s="27">
        <v>130</v>
      </c>
      <c r="AS244" s="27">
        <v>11.68</v>
      </c>
      <c r="AT244" s="27">
        <v>16.8</v>
      </c>
      <c r="AU244" s="27">
        <v>6.19</v>
      </c>
      <c r="AV244" s="27">
        <v>8.99</v>
      </c>
      <c r="AW244" s="27">
        <v>5.59</v>
      </c>
      <c r="AX244" s="27">
        <v>29</v>
      </c>
      <c r="AY244" s="27">
        <v>45.5</v>
      </c>
      <c r="AZ244" s="27">
        <v>4.04</v>
      </c>
      <c r="BA244" s="27">
        <v>1.45</v>
      </c>
      <c r="BB244" s="27">
        <v>21</v>
      </c>
      <c r="BC244" s="27">
        <v>29.99</v>
      </c>
      <c r="BD244" s="27">
        <v>19.989999999999998</v>
      </c>
      <c r="BE244" s="27">
        <v>31.5</v>
      </c>
      <c r="BF244" s="27">
        <v>86.67</v>
      </c>
      <c r="BG244" s="27">
        <v>10.832500000000001</v>
      </c>
      <c r="BH244" s="27">
        <v>13.99</v>
      </c>
      <c r="BI244" s="27">
        <v>28</v>
      </c>
      <c r="BJ244" s="27">
        <v>3.97</v>
      </c>
      <c r="BK244" s="27">
        <v>70</v>
      </c>
      <c r="BL244" s="27">
        <v>11.74</v>
      </c>
      <c r="BM244" s="27">
        <v>10.6</v>
      </c>
    </row>
    <row r="245" spans="1:65" x14ac:dyDescent="0.25">
      <c r="A245" s="13">
        <v>5349420950</v>
      </c>
      <c r="B245" t="s">
        <v>631</v>
      </c>
      <c r="C245" t="s">
        <v>646</v>
      </c>
      <c r="D245" t="s">
        <v>647</v>
      </c>
      <c r="E245" s="27">
        <v>15.94</v>
      </c>
      <c r="F245" s="27">
        <v>8.0399999999999991</v>
      </c>
      <c r="G245" s="27">
        <v>4.57</v>
      </c>
      <c r="H245" s="27">
        <v>2.7182352941176466</v>
      </c>
      <c r="I245" s="27">
        <v>1.1499999999999999</v>
      </c>
      <c r="J245" s="27">
        <v>4.3600000000000003</v>
      </c>
      <c r="K245" s="27">
        <v>4.99</v>
      </c>
      <c r="L245" s="27">
        <v>1.51</v>
      </c>
      <c r="M245" s="27">
        <v>4.54</v>
      </c>
      <c r="N245" s="27">
        <v>4.4400000000000004</v>
      </c>
      <c r="O245" s="27">
        <v>0.74</v>
      </c>
      <c r="P245" s="27">
        <v>1.87</v>
      </c>
      <c r="Q245" s="27">
        <v>4.17</v>
      </c>
      <c r="R245" s="27">
        <v>4.8499999999999996</v>
      </c>
      <c r="S245" s="27">
        <v>5.48</v>
      </c>
      <c r="T245" s="27">
        <v>5.04</v>
      </c>
      <c r="U245" s="27">
        <v>6.27</v>
      </c>
      <c r="V245" s="27">
        <v>1.83</v>
      </c>
      <c r="W245" s="27">
        <v>2.75</v>
      </c>
      <c r="X245" s="27">
        <v>2.17</v>
      </c>
      <c r="Y245" s="27">
        <v>21.28</v>
      </c>
      <c r="Z245" s="27">
        <v>10.44</v>
      </c>
      <c r="AA245" s="27">
        <v>3.82</v>
      </c>
      <c r="AB245" s="27">
        <v>2.15</v>
      </c>
      <c r="AC245" s="27">
        <v>4.4800000000000004</v>
      </c>
      <c r="AD245" s="27">
        <v>2.92</v>
      </c>
      <c r="AE245" s="29">
        <v>1133.75</v>
      </c>
      <c r="AF245" s="29">
        <v>493473</v>
      </c>
      <c r="AG245" s="25">
        <v>6.29</v>
      </c>
      <c r="AH245" s="29">
        <v>2288.4357030522847</v>
      </c>
      <c r="AI245" s="27" t="s">
        <v>786</v>
      </c>
      <c r="AJ245" s="27">
        <v>121.44218499999977</v>
      </c>
      <c r="AK245" s="27">
        <v>141.12974937499976</v>
      </c>
      <c r="AL245" s="27">
        <v>262.57</v>
      </c>
      <c r="AM245" s="27">
        <v>194.51</v>
      </c>
      <c r="AN245" s="27">
        <v>67.650000000000006</v>
      </c>
      <c r="AO245" s="30">
        <v>3.5790000000000002</v>
      </c>
      <c r="AP245" s="27">
        <v>215.57</v>
      </c>
      <c r="AQ245" s="27">
        <v>151</v>
      </c>
      <c r="AR245" s="27">
        <v>141.25</v>
      </c>
      <c r="AS245" s="27">
        <v>11.52</v>
      </c>
      <c r="AT245" s="27">
        <v>14.02</v>
      </c>
      <c r="AU245" s="27">
        <v>6.39</v>
      </c>
      <c r="AV245" s="27">
        <v>14.34</v>
      </c>
      <c r="AW245" s="27">
        <v>5.95</v>
      </c>
      <c r="AX245" s="27">
        <v>35.67</v>
      </c>
      <c r="AY245" s="27">
        <v>48</v>
      </c>
      <c r="AZ245" s="27">
        <v>4.1100000000000003</v>
      </c>
      <c r="BA245" s="27">
        <v>1.4</v>
      </c>
      <c r="BB245" s="27">
        <v>26.5</v>
      </c>
      <c r="BC245" s="27">
        <v>28.75</v>
      </c>
      <c r="BD245" s="27">
        <v>25.48</v>
      </c>
      <c r="BE245" s="27">
        <v>34.299999999999997</v>
      </c>
      <c r="BF245" s="27">
        <v>113.32</v>
      </c>
      <c r="BG245" s="27">
        <v>14.99</v>
      </c>
      <c r="BH245" s="27">
        <v>15.25</v>
      </c>
      <c r="BI245" s="27">
        <v>19</v>
      </c>
      <c r="BJ245" s="27">
        <v>3.18</v>
      </c>
      <c r="BK245" s="27">
        <v>74.319999999999993</v>
      </c>
      <c r="BL245" s="27">
        <v>11.54</v>
      </c>
      <c r="BM245" s="27">
        <v>10.64</v>
      </c>
    </row>
    <row r="246" spans="1:65" x14ac:dyDescent="0.25">
      <c r="A246" s="13">
        <v>5416620200</v>
      </c>
      <c r="B246" t="s">
        <v>648</v>
      </c>
      <c r="C246" t="s">
        <v>795</v>
      </c>
      <c r="D246" t="s">
        <v>796</v>
      </c>
      <c r="E246" s="27">
        <v>15.9</v>
      </c>
      <c r="F246" s="27">
        <v>6.92</v>
      </c>
      <c r="G246" s="27">
        <v>5.01</v>
      </c>
      <c r="H246" s="27">
        <v>1.46</v>
      </c>
      <c r="I246" s="27">
        <v>1.19</v>
      </c>
      <c r="J246" s="27">
        <v>4.84</v>
      </c>
      <c r="K246" s="27">
        <v>4.1900000000000004</v>
      </c>
      <c r="L246" s="27">
        <v>1.36</v>
      </c>
      <c r="M246" s="27">
        <v>4.7699999999999996</v>
      </c>
      <c r="N246" s="27">
        <v>4.4800000000000004</v>
      </c>
      <c r="O246" s="27">
        <v>0.74</v>
      </c>
      <c r="P246" s="27">
        <v>1.9</v>
      </c>
      <c r="Q246" s="27">
        <v>3.73</v>
      </c>
      <c r="R246" s="27">
        <v>4.71</v>
      </c>
      <c r="S246" s="27">
        <v>5.62</v>
      </c>
      <c r="T246" s="27">
        <v>5.47</v>
      </c>
      <c r="U246" s="27">
        <v>4.6100000000000003</v>
      </c>
      <c r="V246" s="27">
        <v>1.62</v>
      </c>
      <c r="W246" s="27">
        <v>2.85</v>
      </c>
      <c r="X246" s="27">
        <v>1.9</v>
      </c>
      <c r="Y246" s="27">
        <v>20.36</v>
      </c>
      <c r="Z246" s="27">
        <v>9.24</v>
      </c>
      <c r="AA246" s="27">
        <v>3.81</v>
      </c>
      <c r="AB246" s="27">
        <v>2.2400000000000002</v>
      </c>
      <c r="AC246" s="27">
        <v>3.62</v>
      </c>
      <c r="AD246" s="27">
        <v>2.69</v>
      </c>
      <c r="AE246" s="29">
        <v>1214.5</v>
      </c>
      <c r="AF246" s="29">
        <v>293993</v>
      </c>
      <c r="AG246" s="25">
        <v>6.480999999999999</v>
      </c>
      <c r="AH246" s="29">
        <v>1390.922788559023</v>
      </c>
      <c r="AI246" s="27" t="s">
        <v>786</v>
      </c>
      <c r="AJ246" s="27">
        <v>90.764135624999881</v>
      </c>
      <c r="AK246" s="27">
        <v>99.603471552555106</v>
      </c>
      <c r="AL246" s="27">
        <v>190.36</v>
      </c>
      <c r="AM246" s="27">
        <v>190.25</v>
      </c>
      <c r="AN246" s="27">
        <v>54.5</v>
      </c>
      <c r="AO246" s="30">
        <v>2.920666666666667</v>
      </c>
      <c r="AP246" s="27">
        <v>173</v>
      </c>
      <c r="AQ246" s="27">
        <v>164</v>
      </c>
      <c r="AR246" s="27">
        <v>92</v>
      </c>
      <c r="AS246" s="27">
        <v>11.08</v>
      </c>
      <c r="AT246" s="27">
        <v>31.56</v>
      </c>
      <c r="AU246" s="27">
        <v>5.14</v>
      </c>
      <c r="AV246" s="27">
        <v>11.14</v>
      </c>
      <c r="AW246" s="27">
        <v>5.0999999999999996</v>
      </c>
      <c r="AX246" s="27">
        <v>27.5</v>
      </c>
      <c r="AY246" s="27">
        <v>45</v>
      </c>
      <c r="AZ246" s="27">
        <v>4.04</v>
      </c>
      <c r="BA246" s="27">
        <v>1.36</v>
      </c>
      <c r="BB246" s="27">
        <v>18.600000000000001</v>
      </c>
      <c r="BC246" s="27">
        <v>42.48</v>
      </c>
      <c r="BD246" s="27">
        <v>30.43</v>
      </c>
      <c r="BE246" s="27">
        <v>34.840000000000003</v>
      </c>
      <c r="BF246" s="27">
        <v>65</v>
      </c>
      <c r="BG246" s="27">
        <v>16.95</v>
      </c>
      <c r="BH246" s="27">
        <v>13.47</v>
      </c>
      <c r="BI246" s="27">
        <v>15</v>
      </c>
      <c r="BJ246" s="27">
        <v>3.74</v>
      </c>
      <c r="BK246" s="27">
        <v>63.5</v>
      </c>
      <c r="BL246" s="27">
        <v>9.7100000000000009</v>
      </c>
      <c r="BM246" s="27">
        <v>11.73</v>
      </c>
    </row>
    <row r="247" spans="1:65" x14ac:dyDescent="0.25">
      <c r="A247" s="13">
        <v>5434060550</v>
      </c>
      <c r="B247" t="s">
        <v>648</v>
      </c>
      <c r="C247" t="s">
        <v>649</v>
      </c>
      <c r="D247" t="s">
        <v>650</v>
      </c>
      <c r="E247" s="27">
        <v>16.04</v>
      </c>
      <c r="F247" s="27">
        <v>6.56</v>
      </c>
      <c r="G247" s="27">
        <v>4.3</v>
      </c>
      <c r="H247" s="27">
        <v>1.44</v>
      </c>
      <c r="I247" s="27">
        <v>1.1599999999999999</v>
      </c>
      <c r="J247" s="27">
        <v>4.59</v>
      </c>
      <c r="K247" s="27">
        <v>4.67</v>
      </c>
      <c r="L247" s="27">
        <v>1.35</v>
      </c>
      <c r="M247" s="27">
        <v>4.5999999999999996</v>
      </c>
      <c r="N247" s="27">
        <v>4.2</v>
      </c>
      <c r="O247" s="27">
        <v>0.73</v>
      </c>
      <c r="P247" s="27">
        <v>1.9</v>
      </c>
      <c r="Q247" s="27">
        <v>3.7</v>
      </c>
      <c r="R247" s="27">
        <v>4.72</v>
      </c>
      <c r="S247" s="27">
        <v>5.74</v>
      </c>
      <c r="T247" s="27">
        <v>5.04</v>
      </c>
      <c r="U247" s="27">
        <v>4.5</v>
      </c>
      <c r="V247" s="27">
        <v>1.6</v>
      </c>
      <c r="W247" s="27">
        <v>2.65</v>
      </c>
      <c r="X247" s="27">
        <v>1.95</v>
      </c>
      <c r="Y247" s="27">
        <v>20.04</v>
      </c>
      <c r="Z247" s="27">
        <v>9.18</v>
      </c>
      <c r="AA247" s="27">
        <v>3.33</v>
      </c>
      <c r="AB247" s="27">
        <v>2.15</v>
      </c>
      <c r="AC247" s="27">
        <v>3.84</v>
      </c>
      <c r="AD247" s="27">
        <v>2.71</v>
      </c>
      <c r="AE247" s="29">
        <v>1319.8</v>
      </c>
      <c r="AF247" s="29">
        <v>430326</v>
      </c>
      <c r="AG247" s="25">
        <v>6.4530000000000003</v>
      </c>
      <c r="AH247" s="29">
        <v>2029.9991257933239</v>
      </c>
      <c r="AI247" s="27" t="s">
        <v>786</v>
      </c>
      <c r="AJ247" s="27">
        <v>90.764135624999881</v>
      </c>
      <c r="AK247" s="27">
        <v>99.603471552555106</v>
      </c>
      <c r="AL247" s="27">
        <v>190.36</v>
      </c>
      <c r="AM247" s="27">
        <v>190.25</v>
      </c>
      <c r="AN247" s="27">
        <v>52.68</v>
      </c>
      <c r="AO247" s="30">
        <v>3.1710000000000003</v>
      </c>
      <c r="AP247" s="27">
        <v>139.5</v>
      </c>
      <c r="AQ247" s="27">
        <v>158</v>
      </c>
      <c r="AR247" s="27">
        <v>86</v>
      </c>
      <c r="AS247" s="27">
        <v>10.97</v>
      </c>
      <c r="AT247" s="27">
        <v>23.34</v>
      </c>
      <c r="AU247" s="27">
        <v>5.49</v>
      </c>
      <c r="AV247" s="27">
        <v>11.69</v>
      </c>
      <c r="AW247" s="27">
        <v>4.97</v>
      </c>
      <c r="AX247" s="27">
        <v>30</v>
      </c>
      <c r="AY247" s="27">
        <v>51.67</v>
      </c>
      <c r="AZ247" s="27">
        <v>4.1100000000000003</v>
      </c>
      <c r="BA247" s="27">
        <v>1.36</v>
      </c>
      <c r="BB247" s="27">
        <v>19</v>
      </c>
      <c r="BC247" s="27">
        <v>32.799999999999997</v>
      </c>
      <c r="BD247" s="27">
        <v>28.99</v>
      </c>
      <c r="BE247" s="27">
        <v>40</v>
      </c>
      <c r="BF247" s="27">
        <v>124.5</v>
      </c>
      <c r="BG247" s="27">
        <v>10</v>
      </c>
      <c r="BH247" s="27">
        <v>10.66</v>
      </c>
      <c r="BI247" s="27">
        <v>18</v>
      </c>
      <c r="BJ247" s="27">
        <v>4.09</v>
      </c>
      <c r="BK247" s="27">
        <v>74.25</v>
      </c>
      <c r="BL247" s="27">
        <v>9.68</v>
      </c>
      <c r="BM247" s="27">
        <v>12.18</v>
      </c>
    </row>
    <row r="248" spans="1:65" x14ac:dyDescent="0.25">
      <c r="A248" s="13">
        <v>5511540100</v>
      </c>
      <c r="B248" t="s">
        <v>651</v>
      </c>
      <c r="C248" s="14" t="s">
        <v>859</v>
      </c>
      <c r="D248" t="s">
        <v>860</v>
      </c>
      <c r="E248" s="27">
        <v>15.85</v>
      </c>
      <c r="F248" s="27">
        <v>7.18</v>
      </c>
      <c r="G248" s="27">
        <v>4.79</v>
      </c>
      <c r="H248" s="27">
        <v>1.48</v>
      </c>
      <c r="I248" s="27">
        <v>1.19</v>
      </c>
      <c r="J248" s="27">
        <v>4.83</v>
      </c>
      <c r="K248" s="27">
        <v>4.87</v>
      </c>
      <c r="L248" s="27">
        <v>1.48</v>
      </c>
      <c r="M248" s="27">
        <v>4.8</v>
      </c>
      <c r="N248" s="27">
        <v>3.79</v>
      </c>
      <c r="O248" s="27">
        <v>0.71</v>
      </c>
      <c r="P248" s="27">
        <v>1.91</v>
      </c>
      <c r="Q248" s="27">
        <v>3.75</v>
      </c>
      <c r="R248" s="27">
        <v>4.7300000000000004</v>
      </c>
      <c r="S248" s="27">
        <v>5.87</v>
      </c>
      <c r="T248" s="27">
        <v>5.15</v>
      </c>
      <c r="U248" s="27">
        <v>5.27</v>
      </c>
      <c r="V248" s="27">
        <v>1.58</v>
      </c>
      <c r="W248" s="27">
        <v>2.86</v>
      </c>
      <c r="X248" s="27">
        <v>2.1</v>
      </c>
      <c r="Y248" s="27">
        <v>20.36</v>
      </c>
      <c r="Z248" s="27">
        <v>9.4499999999999993</v>
      </c>
      <c r="AA248" s="27">
        <v>3.58</v>
      </c>
      <c r="AB248" s="27">
        <v>2.02</v>
      </c>
      <c r="AC248" s="27">
        <v>4.1900000000000004</v>
      </c>
      <c r="AD248" s="27">
        <v>2.78</v>
      </c>
      <c r="AE248" s="29">
        <v>1730</v>
      </c>
      <c r="AF248" s="29">
        <v>514072</v>
      </c>
      <c r="AG248" s="25">
        <v>6.6430000000000007</v>
      </c>
      <c r="AH248" s="29">
        <v>2473.3350752111455</v>
      </c>
      <c r="AI248" s="27" t="s">
        <v>786</v>
      </c>
      <c r="AJ248" s="27">
        <v>88.290477129029711</v>
      </c>
      <c r="AK248" s="27">
        <v>72.325320833333222</v>
      </c>
      <c r="AL248" s="27">
        <v>160.62</v>
      </c>
      <c r="AM248" s="27">
        <v>189.82845</v>
      </c>
      <c r="AN248" s="27">
        <v>60.67</v>
      </c>
      <c r="AO248" s="30">
        <v>3.097</v>
      </c>
      <c r="AP248" s="27">
        <v>155.59</v>
      </c>
      <c r="AQ248" s="27">
        <v>230</v>
      </c>
      <c r="AR248" s="27">
        <v>122.5</v>
      </c>
      <c r="AS248" s="27">
        <v>11.23</v>
      </c>
      <c r="AT248" s="27">
        <v>12.76</v>
      </c>
      <c r="AU248" s="27">
        <v>5.69</v>
      </c>
      <c r="AV248" s="27">
        <v>10.94</v>
      </c>
      <c r="AW248" s="27">
        <v>5.22</v>
      </c>
      <c r="AX248" s="27">
        <v>27.67</v>
      </c>
      <c r="AY248" s="27">
        <v>43.5</v>
      </c>
      <c r="AZ248" s="27">
        <v>4.0999999999999996</v>
      </c>
      <c r="BA248" s="27">
        <v>1.35</v>
      </c>
      <c r="BB248" s="27">
        <v>21.5</v>
      </c>
      <c r="BC248" s="27">
        <v>51.12</v>
      </c>
      <c r="BD248" s="27">
        <v>27.5</v>
      </c>
      <c r="BE248" s="27">
        <v>42</v>
      </c>
      <c r="BF248" s="27">
        <v>121.25</v>
      </c>
      <c r="BG248" s="27">
        <v>19.989999999999998</v>
      </c>
      <c r="BH248" s="27">
        <v>13.98</v>
      </c>
      <c r="BI248" s="27">
        <v>15.33</v>
      </c>
      <c r="BJ248" s="27">
        <v>3.99</v>
      </c>
      <c r="BK248" s="27">
        <v>77.5</v>
      </c>
      <c r="BL248" s="27">
        <v>8.73</v>
      </c>
      <c r="BM248" s="27">
        <v>12.52</v>
      </c>
    </row>
    <row r="249" spans="1:65" x14ac:dyDescent="0.25">
      <c r="A249" s="13">
        <v>5520740250</v>
      </c>
      <c r="B249" t="s">
        <v>651</v>
      </c>
      <c r="C249" t="s">
        <v>652</v>
      </c>
      <c r="D249" t="s">
        <v>653</v>
      </c>
      <c r="E249" s="27">
        <v>15.89</v>
      </c>
      <c r="F249" s="27">
        <v>6.63</v>
      </c>
      <c r="G249" s="27">
        <v>4.42</v>
      </c>
      <c r="H249" s="27">
        <v>1.47</v>
      </c>
      <c r="I249" s="27">
        <v>1.18</v>
      </c>
      <c r="J249" s="27">
        <v>4.74</v>
      </c>
      <c r="K249" s="27">
        <v>4.78</v>
      </c>
      <c r="L249" s="27">
        <v>1.38</v>
      </c>
      <c r="M249" s="27">
        <v>4.72</v>
      </c>
      <c r="N249" s="27">
        <v>3.9</v>
      </c>
      <c r="O249" s="27">
        <v>0.74</v>
      </c>
      <c r="P249" s="27">
        <v>1.92</v>
      </c>
      <c r="Q249" s="27">
        <v>3.64</v>
      </c>
      <c r="R249" s="27">
        <v>4.78</v>
      </c>
      <c r="S249" s="27">
        <v>5.96</v>
      </c>
      <c r="T249" s="27">
        <v>4.9800000000000004</v>
      </c>
      <c r="U249" s="27">
        <v>4.5999999999999996</v>
      </c>
      <c r="V249" s="27">
        <v>1.58</v>
      </c>
      <c r="W249" s="27">
        <v>3.08</v>
      </c>
      <c r="X249" s="27">
        <v>2.08</v>
      </c>
      <c r="Y249" s="27">
        <v>19.809999999999999</v>
      </c>
      <c r="Z249" s="27">
        <v>9.73</v>
      </c>
      <c r="AA249" s="27">
        <v>3.03</v>
      </c>
      <c r="AB249" s="27">
        <v>2.0299999999999998</v>
      </c>
      <c r="AC249" s="27">
        <v>4.59</v>
      </c>
      <c r="AD249" s="27">
        <v>2.73</v>
      </c>
      <c r="AE249" s="29">
        <v>1749.5</v>
      </c>
      <c r="AF249" s="29">
        <v>496567</v>
      </c>
      <c r="AG249" s="25">
        <v>6.3040000000000003</v>
      </c>
      <c r="AH249" s="29">
        <v>2306.1821101845017</v>
      </c>
      <c r="AI249" s="27" t="s">
        <v>786</v>
      </c>
      <c r="AJ249" s="27">
        <v>122.40048854622269</v>
      </c>
      <c r="AK249" s="27">
        <v>88.331649999999939</v>
      </c>
      <c r="AL249" s="27">
        <v>210.73000000000002</v>
      </c>
      <c r="AM249" s="27">
        <v>189.98</v>
      </c>
      <c r="AN249" s="27">
        <v>65</v>
      </c>
      <c r="AO249" s="30">
        <v>2.758</v>
      </c>
      <c r="AP249" s="27">
        <v>131</v>
      </c>
      <c r="AQ249" s="27">
        <v>200</v>
      </c>
      <c r="AR249" s="27">
        <v>112</v>
      </c>
      <c r="AS249" s="27">
        <v>10.92</v>
      </c>
      <c r="AT249" s="27">
        <v>16.649999999999999</v>
      </c>
      <c r="AU249" s="27">
        <v>5.39</v>
      </c>
      <c r="AV249" s="27">
        <v>11.5</v>
      </c>
      <c r="AW249" s="27">
        <v>5.34</v>
      </c>
      <c r="AX249" s="27">
        <v>26.75</v>
      </c>
      <c r="AY249" s="27">
        <v>46.25</v>
      </c>
      <c r="AZ249" s="27">
        <v>4.08</v>
      </c>
      <c r="BA249" s="27">
        <v>1.51</v>
      </c>
      <c r="BB249" s="27">
        <v>19.5</v>
      </c>
      <c r="BC249" s="27">
        <v>40.99</v>
      </c>
      <c r="BD249" s="27">
        <v>34.6</v>
      </c>
      <c r="BE249" s="27">
        <v>36.799999999999997</v>
      </c>
      <c r="BF249" s="27">
        <v>119</v>
      </c>
      <c r="BG249" s="27">
        <v>17.666666666666668</v>
      </c>
      <c r="BH249" s="27">
        <v>10</v>
      </c>
      <c r="BI249" s="27">
        <v>16</v>
      </c>
      <c r="BJ249" s="27">
        <v>6.99</v>
      </c>
      <c r="BK249" s="27">
        <v>77.5</v>
      </c>
      <c r="BL249" s="27">
        <v>9.0399999999999991</v>
      </c>
      <c r="BM249" s="27">
        <v>12.36</v>
      </c>
    </row>
    <row r="250" spans="1:65" x14ac:dyDescent="0.25">
      <c r="A250" s="13">
        <v>5524580300</v>
      </c>
      <c r="B250" t="s">
        <v>651</v>
      </c>
      <c r="C250" t="s">
        <v>656</v>
      </c>
      <c r="D250" t="s">
        <v>657</v>
      </c>
      <c r="E250" s="27">
        <v>15.93</v>
      </c>
      <c r="F250" s="27">
        <v>6.9</v>
      </c>
      <c r="G250" s="27">
        <v>4.72</v>
      </c>
      <c r="H250" s="27">
        <v>1.47</v>
      </c>
      <c r="I250" s="27">
        <v>1.2</v>
      </c>
      <c r="J250" s="27">
        <v>4.79</v>
      </c>
      <c r="K250" s="27">
        <v>4.8099999999999996</v>
      </c>
      <c r="L250" s="27">
        <v>1.41</v>
      </c>
      <c r="M250" s="27">
        <v>4.8099999999999996</v>
      </c>
      <c r="N250" s="27">
        <v>3.78</v>
      </c>
      <c r="O250" s="27">
        <v>0.71</v>
      </c>
      <c r="P250" s="27">
        <v>1.97</v>
      </c>
      <c r="Q250" s="27">
        <v>3.69</v>
      </c>
      <c r="R250" s="27">
        <v>4.75</v>
      </c>
      <c r="S250" s="27">
        <v>6.07</v>
      </c>
      <c r="T250" s="27">
        <v>5.24</v>
      </c>
      <c r="U250" s="27">
        <v>4.82</v>
      </c>
      <c r="V250" s="27">
        <v>1.6</v>
      </c>
      <c r="W250" s="27">
        <v>2.88</v>
      </c>
      <c r="X250" s="27">
        <v>2.0499999999999998</v>
      </c>
      <c r="Y250" s="27">
        <v>20.2</v>
      </c>
      <c r="Z250" s="27">
        <v>9.4600000000000009</v>
      </c>
      <c r="AA250" s="27">
        <v>3.64</v>
      </c>
      <c r="AB250" s="27">
        <v>2.0299999999999998</v>
      </c>
      <c r="AC250" s="27">
        <v>4.3499999999999996</v>
      </c>
      <c r="AD250" s="27">
        <v>2.77</v>
      </c>
      <c r="AE250" s="29">
        <v>1126</v>
      </c>
      <c r="AF250" s="29">
        <v>447500</v>
      </c>
      <c r="AG250" s="25">
        <v>6.6760000000000002</v>
      </c>
      <c r="AH250" s="29">
        <v>2160.3738546190398</v>
      </c>
      <c r="AI250" s="27" t="s">
        <v>786</v>
      </c>
      <c r="AJ250" s="27">
        <v>107.05980833333319</v>
      </c>
      <c r="AK250" s="27">
        <v>67.374091666666601</v>
      </c>
      <c r="AL250" s="27">
        <v>174.43</v>
      </c>
      <c r="AM250" s="27">
        <v>189.98</v>
      </c>
      <c r="AN250" s="27">
        <v>80.67</v>
      </c>
      <c r="AO250" s="30">
        <v>2.8736666666666668</v>
      </c>
      <c r="AP250" s="27">
        <v>79.48</v>
      </c>
      <c r="AQ250" s="27">
        <v>154.30000000000001</v>
      </c>
      <c r="AR250" s="27">
        <v>122</v>
      </c>
      <c r="AS250" s="27">
        <v>11.07</v>
      </c>
      <c r="AT250" s="27">
        <v>9.83</v>
      </c>
      <c r="AU250" s="27">
        <v>5.79</v>
      </c>
      <c r="AV250" s="27">
        <v>10.76</v>
      </c>
      <c r="AW250" s="27">
        <v>5.22</v>
      </c>
      <c r="AX250" s="27">
        <v>21.33</v>
      </c>
      <c r="AY250" s="27">
        <v>35</v>
      </c>
      <c r="AZ250" s="27">
        <v>4.08</v>
      </c>
      <c r="BA250" s="27">
        <v>1.51</v>
      </c>
      <c r="BB250" s="27">
        <v>29.98</v>
      </c>
      <c r="BC250" s="27">
        <v>23.5</v>
      </c>
      <c r="BD250" s="27">
        <v>22.99</v>
      </c>
      <c r="BE250" s="27">
        <v>25.77</v>
      </c>
      <c r="BF250" s="27">
        <v>92.5</v>
      </c>
      <c r="BG250" s="27">
        <v>3.75</v>
      </c>
      <c r="BH250" s="27">
        <v>14.9</v>
      </c>
      <c r="BI250" s="27">
        <v>19</v>
      </c>
      <c r="BJ250" s="27">
        <v>3.82</v>
      </c>
      <c r="BK250" s="27">
        <v>70.5</v>
      </c>
      <c r="BL250" s="27">
        <v>8.85</v>
      </c>
      <c r="BM250" s="27">
        <v>12.78</v>
      </c>
    </row>
    <row r="251" spans="1:65" x14ac:dyDescent="0.25">
      <c r="A251" s="13">
        <v>5531540500</v>
      </c>
      <c r="B251" t="s">
        <v>651</v>
      </c>
      <c r="C251" t="s">
        <v>658</v>
      </c>
      <c r="D251" t="s">
        <v>659</v>
      </c>
      <c r="E251" s="27">
        <v>15.89</v>
      </c>
      <c r="F251" s="27">
        <v>6.52</v>
      </c>
      <c r="G251" s="27">
        <v>4.83</v>
      </c>
      <c r="H251" s="27">
        <v>1.51</v>
      </c>
      <c r="I251" s="27">
        <v>1.1599999999999999</v>
      </c>
      <c r="J251" s="27">
        <v>4.91</v>
      </c>
      <c r="K251" s="27">
        <v>4.93</v>
      </c>
      <c r="L251" s="27">
        <v>1.48</v>
      </c>
      <c r="M251" s="27">
        <v>4.87</v>
      </c>
      <c r="N251" s="27">
        <v>3.81</v>
      </c>
      <c r="O251" s="27">
        <v>0.73</v>
      </c>
      <c r="P251" s="27">
        <v>2.0299999999999998</v>
      </c>
      <c r="Q251" s="27">
        <v>3.91</v>
      </c>
      <c r="R251" s="27">
        <v>4.6900000000000004</v>
      </c>
      <c r="S251" s="27">
        <v>5.95</v>
      </c>
      <c r="T251" s="27">
        <v>5.13</v>
      </c>
      <c r="U251" s="27">
        <v>5.57</v>
      </c>
      <c r="V251" s="27">
        <v>1.65</v>
      </c>
      <c r="W251" s="27">
        <v>2.83</v>
      </c>
      <c r="X251" s="27">
        <v>2.0099999999999998</v>
      </c>
      <c r="Y251" s="27">
        <v>20.51</v>
      </c>
      <c r="Z251" s="27">
        <v>9.4499999999999993</v>
      </c>
      <c r="AA251" s="27">
        <v>3.71</v>
      </c>
      <c r="AB251" s="27">
        <v>1.92</v>
      </c>
      <c r="AC251" s="27">
        <v>4.1100000000000003</v>
      </c>
      <c r="AD251" s="27">
        <v>2.76</v>
      </c>
      <c r="AE251" s="29">
        <v>1233.33</v>
      </c>
      <c r="AF251" s="29">
        <v>655200</v>
      </c>
      <c r="AG251" s="25">
        <v>6.5960000000000001</v>
      </c>
      <c r="AH251" s="29">
        <v>3137.0712586440268</v>
      </c>
      <c r="AI251" s="27" t="s">
        <v>786</v>
      </c>
      <c r="AJ251" s="27">
        <v>127.33730749999945</v>
      </c>
      <c r="AK251" s="27">
        <v>85.972274999999826</v>
      </c>
      <c r="AL251" s="27">
        <v>213.31</v>
      </c>
      <c r="AM251" s="27">
        <v>189.98</v>
      </c>
      <c r="AN251" s="27">
        <v>70.33</v>
      </c>
      <c r="AO251" s="30">
        <v>2.839</v>
      </c>
      <c r="AP251" s="27">
        <v>91</v>
      </c>
      <c r="AQ251" s="27">
        <v>243</v>
      </c>
      <c r="AR251" s="27">
        <v>135.33000000000001</v>
      </c>
      <c r="AS251" s="27">
        <v>11.32</v>
      </c>
      <c r="AT251" s="27">
        <v>13.56</v>
      </c>
      <c r="AU251" s="27">
        <v>5.59</v>
      </c>
      <c r="AV251" s="27">
        <v>9.99</v>
      </c>
      <c r="AW251" s="27">
        <v>5.48</v>
      </c>
      <c r="AX251" s="27">
        <v>27.67</v>
      </c>
      <c r="AY251" s="27">
        <v>78.67</v>
      </c>
      <c r="AZ251" s="27">
        <v>4.0599999999999996</v>
      </c>
      <c r="BA251" s="27">
        <v>1.33</v>
      </c>
      <c r="BB251" s="27">
        <v>22</v>
      </c>
      <c r="BC251" s="27">
        <v>40.159999999999997</v>
      </c>
      <c r="BD251" s="27">
        <v>33.99</v>
      </c>
      <c r="BE251" s="27">
        <v>41.12</v>
      </c>
      <c r="BF251" s="27">
        <v>110.67</v>
      </c>
      <c r="BG251" s="27">
        <v>8.25</v>
      </c>
      <c r="BH251" s="27">
        <v>14.65</v>
      </c>
      <c r="BI251" s="27">
        <v>31</v>
      </c>
      <c r="BJ251" s="27">
        <v>3.81</v>
      </c>
      <c r="BK251" s="27">
        <v>65.67</v>
      </c>
      <c r="BL251" s="27">
        <v>9.1199999999999992</v>
      </c>
      <c r="BM251" s="27">
        <v>12.67</v>
      </c>
    </row>
    <row r="252" spans="1:65" x14ac:dyDescent="0.25">
      <c r="A252" s="13">
        <v>5533340580</v>
      </c>
      <c r="B252" t="s">
        <v>651</v>
      </c>
      <c r="C252" t="s">
        <v>660</v>
      </c>
      <c r="D252" t="s">
        <v>661</v>
      </c>
      <c r="E252" s="27">
        <v>15.91</v>
      </c>
      <c r="F252" s="27">
        <v>6.95</v>
      </c>
      <c r="G252" s="27">
        <v>4.95</v>
      </c>
      <c r="H252" s="27">
        <v>1.5</v>
      </c>
      <c r="I252" s="27">
        <v>1.2</v>
      </c>
      <c r="J252" s="27">
        <v>4.8600000000000003</v>
      </c>
      <c r="K252" s="27">
        <v>4.78</v>
      </c>
      <c r="L252" s="27">
        <v>1.46</v>
      </c>
      <c r="M252" s="27">
        <v>4.72</v>
      </c>
      <c r="N252" s="27">
        <v>4.3</v>
      </c>
      <c r="O252" s="27">
        <v>0.72</v>
      </c>
      <c r="P252" s="27">
        <v>2.0499999999999998</v>
      </c>
      <c r="Q252" s="27">
        <v>3.98</v>
      </c>
      <c r="R252" s="27">
        <v>4.63</v>
      </c>
      <c r="S252" s="27">
        <v>6.11</v>
      </c>
      <c r="T252" s="27">
        <v>5.21</v>
      </c>
      <c r="U252" s="27">
        <v>5.82</v>
      </c>
      <c r="V252" s="27">
        <v>1.63</v>
      </c>
      <c r="W252" s="27">
        <v>2.85</v>
      </c>
      <c r="X252" s="27">
        <v>1.97</v>
      </c>
      <c r="Y252" s="27">
        <v>20.97</v>
      </c>
      <c r="Z252" s="27">
        <v>9.2899999999999991</v>
      </c>
      <c r="AA252" s="27">
        <v>3.8</v>
      </c>
      <c r="AB252" s="27">
        <v>2</v>
      </c>
      <c r="AC252" s="27">
        <v>3.92</v>
      </c>
      <c r="AD252" s="27">
        <v>2.79</v>
      </c>
      <c r="AE252" s="29">
        <v>1643.2</v>
      </c>
      <c r="AF252" s="29">
        <v>580199</v>
      </c>
      <c r="AG252" s="25">
        <v>6.6790000000000003</v>
      </c>
      <c r="AH252" s="29">
        <v>2801.8634337625917</v>
      </c>
      <c r="AI252" s="27" t="s">
        <v>786</v>
      </c>
      <c r="AJ252" s="27">
        <v>124.11591666666629</v>
      </c>
      <c r="AK252" s="27">
        <v>72.883474999999947</v>
      </c>
      <c r="AL252" s="27">
        <v>197</v>
      </c>
      <c r="AM252" s="27">
        <v>189.23</v>
      </c>
      <c r="AN252" s="27">
        <v>74</v>
      </c>
      <c r="AO252" s="30">
        <v>2.8505000000000003</v>
      </c>
      <c r="AP252" s="27">
        <v>78.400000000000006</v>
      </c>
      <c r="AQ252" s="27">
        <v>168.5</v>
      </c>
      <c r="AR252" s="27">
        <v>125.2</v>
      </c>
      <c r="AS252" s="27">
        <v>11.4</v>
      </c>
      <c r="AT252" s="27">
        <v>20.57</v>
      </c>
      <c r="AU252" s="27">
        <v>5.19</v>
      </c>
      <c r="AV252" s="27">
        <v>13.87</v>
      </c>
      <c r="AW252" s="27">
        <v>5.22</v>
      </c>
      <c r="AX252" s="27">
        <v>29</v>
      </c>
      <c r="AY252" s="27">
        <v>43.6</v>
      </c>
      <c r="AZ252" s="27">
        <v>4.03</v>
      </c>
      <c r="BA252" s="27">
        <v>1.38</v>
      </c>
      <c r="BB252" s="27">
        <v>17.11</v>
      </c>
      <c r="BC252" s="27">
        <v>31.59</v>
      </c>
      <c r="BD252" s="27">
        <v>21.39</v>
      </c>
      <c r="BE252" s="27">
        <v>26.99</v>
      </c>
      <c r="BF252" s="27">
        <v>98.39</v>
      </c>
      <c r="BG252" s="27">
        <v>3.75</v>
      </c>
      <c r="BH252" s="27">
        <v>13.65</v>
      </c>
      <c r="BI252" s="27">
        <v>20</v>
      </c>
      <c r="BJ252" s="27">
        <v>3.48</v>
      </c>
      <c r="BK252" s="27">
        <v>79.28</v>
      </c>
      <c r="BL252" s="27">
        <v>9.33</v>
      </c>
      <c r="BM252" s="27">
        <v>12.54</v>
      </c>
    </row>
    <row r="253" spans="1:65" x14ac:dyDescent="0.25">
      <c r="A253" s="13">
        <v>5616940300</v>
      </c>
      <c r="B253" t="s">
        <v>662</v>
      </c>
      <c r="C253" t="s">
        <v>797</v>
      </c>
      <c r="D253" t="s">
        <v>798</v>
      </c>
      <c r="E253" s="27">
        <v>15.92</v>
      </c>
      <c r="F253" s="27">
        <v>8.5299999999999994</v>
      </c>
      <c r="G253" s="27">
        <v>5.16</v>
      </c>
      <c r="H253" s="27">
        <v>1.56</v>
      </c>
      <c r="I253" s="27">
        <v>1.25</v>
      </c>
      <c r="J253" s="27">
        <v>4.51</v>
      </c>
      <c r="K253" s="27">
        <v>4.9400000000000004</v>
      </c>
      <c r="L253" s="27">
        <v>1.45</v>
      </c>
      <c r="M253" s="27">
        <v>4.71</v>
      </c>
      <c r="N253" s="27">
        <v>4.5199999999999996</v>
      </c>
      <c r="O253" s="27">
        <v>0.74</v>
      </c>
      <c r="P253" s="27">
        <v>1.89</v>
      </c>
      <c r="Q253" s="27">
        <v>4.2699999999999996</v>
      </c>
      <c r="R253" s="27">
        <v>4.8600000000000003</v>
      </c>
      <c r="S253" s="27">
        <v>6.32</v>
      </c>
      <c r="T253" s="27">
        <v>5.0599999999999996</v>
      </c>
      <c r="U253" s="27">
        <v>5.1100000000000003</v>
      </c>
      <c r="V253" s="27">
        <v>1.6</v>
      </c>
      <c r="W253" s="27">
        <v>2.92</v>
      </c>
      <c r="X253" s="27">
        <v>2.2000000000000002</v>
      </c>
      <c r="Y253" s="27">
        <v>20.55</v>
      </c>
      <c r="Z253" s="27">
        <v>9.74</v>
      </c>
      <c r="AA253" s="27">
        <v>3.68</v>
      </c>
      <c r="AB253" s="27">
        <v>2.1800000000000002</v>
      </c>
      <c r="AC253" s="27">
        <v>4.3499999999999996</v>
      </c>
      <c r="AD253" s="27">
        <v>2.87</v>
      </c>
      <c r="AE253" s="29">
        <v>1515</v>
      </c>
      <c r="AF253" s="29">
        <v>529854</v>
      </c>
      <c r="AG253" s="25">
        <v>6.702</v>
      </c>
      <c r="AH253" s="29">
        <v>2564.8006027425804</v>
      </c>
      <c r="AI253" s="27" t="s">
        <v>786</v>
      </c>
      <c r="AJ253" s="27">
        <v>104.32098534378471</v>
      </c>
      <c r="AK253" s="27">
        <v>78.42819999999999</v>
      </c>
      <c r="AL253" s="27">
        <v>182.75</v>
      </c>
      <c r="AM253" s="27">
        <v>191.85</v>
      </c>
      <c r="AN253" s="27">
        <v>61</v>
      </c>
      <c r="AO253" s="30">
        <v>2.8759999999999999</v>
      </c>
      <c r="AP253" s="27">
        <v>214.7</v>
      </c>
      <c r="AQ253" s="27">
        <v>190.64</v>
      </c>
      <c r="AR253" s="27">
        <v>109.67</v>
      </c>
      <c r="AS253" s="27">
        <v>11.44</v>
      </c>
      <c r="AT253" s="27">
        <v>13.91</v>
      </c>
      <c r="AU253" s="27">
        <v>5.29</v>
      </c>
      <c r="AV253" s="27">
        <v>13.49</v>
      </c>
      <c r="AW253" s="27">
        <v>5.19</v>
      </c>
      <c r="AX253" s="27">
        <v>33.29</v>
      </c>
      <c r="AY253" s="27">
        <v>38.380000000000003</v>
      </c>
      <c r="AZ253" s="27">
        <v>4.0599999999999996</v>
      </c>
      <c r="BA253" s="27">
        <v>1.58</v>
      </c>
      <c r="BB253" s="27">
        <v>15.63</v>
      </c>
      <c r="BC253" s="27">
        <v>42.66</v>
      </c>
      <c r="BD253" s="27">
        <v>30.7</v>
      </c>
      <c r="BE253" s="27">
        <v>42.49</v>
      </c>
      <c r="BF253" s="27">
        <v>119.95</v>
      </c>
      <c r="BG253" s="27">
        <v>7.9899999999999993</v>
      </c>
      <c r="BH253" s="27">
        <v>10.85</v>
      </c>
      <c r="BI253" s="27">
        <v>15.5</v>
      </c>
      <c r="BJ253" s="27">
        <v>3.97</v>
      </c>
      <c r="BK253" s="27">
        <v>71.13</v>
      </c>
      <c r="BL253" s="27">
        <v>10.31</v>
      </c>
      <c r="BM253" s="27">
        <v>13.6</v>
      </c>
    </row>
    <row r="254" spans="1:65" x14ac:dyDescent="0.25">
      <c r="A254" s="13">
        <v>5629660500</v>
      </c>
      <c r="B254" t="s">
        <v>662</v>
      </c>
      <c r="C254" t="s">
        <v>665</v>
      </c>
      <c r="D254" t="s">
        <v>666</v>
      </c>
      <c r="E254" s="27">
        <v>15.98</v>
      </c>
      <c r="F254" s="27">
        <v>7.22</v>
      </c>
      <c r="G254" s="27">
        <v>4.8</v>
      </c>
      <c r="H254" s="27">
        <v>1.48</v>
      </c>
      <c r="I254" s="27">
        <v>1.24</v>
      </c>
      <c r="J254" s="27">
        <v>4.34</v>
      </c>
      <c r="K254" s="27">
        <v>4.9000000000000004</v>
      </c>
      <c r="L254" s="27">
        <v>1.5</v>
      </c>
      <c r="M254" s="27">
        <v>4.58</v>
      </c>
      <c r="N254" s="27">
        <v>4.54</v>
      </c>
      <c r="O254" s="27">
        <v>0.74</v>
      </c>
      <c r="P254" s="27">
        <v>1.88</v>
      </c>
      <c r="Q254" s="27">
        <v>3.92</v>
      </c>
      <c r="R254" s="27">
        <v>4.79</v>
      </c>
      <c r="S254" s="27">
        <v>6.41</v>
      </c>
      <c r="T254" s="27">
        <v>4.6900000000000004</v>
      </c>
      <c r="U254" s="27">
        <v>5.58</v>
      </c>
      <c r="V254" s="27">
        <v>1.58</v>
      </c>
      <c r="W254" s="27">
        <v>2.71</v>
      </c>
      <c r="X254" s="27">
        <v>2.2400000000000002</v>
      </c>
      <c r="Y254" s="27">
        <v>19.96</v>
      </c>
      <c r="Z254" s="27">
        <v>9.41</v>
      </c>
      <c r="AA254" s="27">
        <v>3.38</v>
      </c>
      <c r="AB254" s="27">
        <v>2.15</v>
      </c>
      <c r="AC254" s="27">
        <v>4.1399999999999997</v>
      </c>
      <c r="AD254" s="27">
        <v>2.79</v>
      </c>
      <c r="AE254" s="29">
        <v>1250</v>
      </c>
      <c r="AF254" s="29">
        <v>437883</v>
      </c>
      <c r="AG254" s="25">
        <v>6.7060000000000013</v>
      </c>
      <c r="AH254" s="29">
        <v>2120.479154120259</v>
      </c>
      <c r="AI254" s="27" t="s">
        <v>786</v>
      </c>
      <c r="AJ254" s="27">
        <v>104.32098534374964</v>
      </c>
      <c r="AK254" s="27">
        <v>78.42819999999999</v>
      </c>
      <c r="AL254" s="27">
        <v>182.75</v>
      </c>
      <c r="AM254" s="27">
        <v>191.85</v>
      </c>
      <c r="AN254" s="27">
        <v>61.19</v>
      </c>
      <c r="AO254" s="30">
        <v>2.5720000000000001</v>
      </c>
      <c r="AP254" s="27">
        <v>180.85</v>
      </c>
      <c r="AQ254" s="27">
        <v>90</v>
      </c>
      <c r="AR254" s="27">
        <v>137.19999999999999</v>
      </c>
      <c r="AS254" s="27">
        <v>11.68</v>
      </c>
      <c r="AT254" s="27">
        <v>17.55</v>
      </c>
      <c r="AU254" s="27">
        <v>5.44</v>
      </c>
      <c r="AV254" s="27">
        <v>13.8</v>
      </c>
      <c r="AW254" s="27">
        <v>5.19</v>
      </c>
      <c r="AX254" s="27">
        <v>31.6</v>
      </c>
      <c r="AY254" s="27">
        <v>36.299999999999997</v>
      </c>
      <c r="AZ254" s="27">
        <v>4</v>
      </c>
      <c r="BA254" s="27">
        <v>1.42</v>
      </c>
      <c r="BB254" s="27">
        <v>18.84</v>
      </c>
      <c r="BC254" s="27">
        <v>34.99</v>
      </c>
      <c r="BD254" s="27">
        <v>27.32</v>
      </c>
      <c r="BE254" s="27">
        <v>36.270000000000003</v>
      </c>
      <c r="BF254" s="27">
        <v>134.5</v>
      </c>
      <c r="BG254" s="27">
        <v>19.5</v>
      </c>
      <c r="BH254" s="27">
        <v>9.1300000000000008</v>
      </c>
      <c r="BI254" s="27">
        <v>33.33</v>
      </c>
      <c r="BJ254" s="27">
        <v>4.47</v>
      </c>
      <c r="BK254" s="27">
        <v>38.020000000000003</v>
      </c>
      <c r="BL254" s="27">
        <v>10.02</v>
      </c>
      <c r="BM254" s="27">
        <v>14.87</v>
      </c>
    </row>
    <row r="255" spans="1:65" x14ac:dyDescent="0.25">
      <c r="A255" s="13">
        <v>7241980700</v>
      </c>
      <c r="B255" t="s">
        <v>667</v>
      </c>
      <c r="C255" t="s">
        <v>799</v>
      </c>
      <c r="D255" t="s">
        <v>800</v>
      </c>
      <c r="E255" s="27">
        <v>15.52222222222222</v>
      </c>
      <c r="F255" s="27">
        <v>8.2899999999999991</v>
      </c>
      <c r="G255" s="27">
        <v>5.1742857142857144</v>
      </c>
      <c r="H255" s="27">
        <v>1.8875000000000002</v>
      </c>
      <c r="I255" s="27">
        <v>1.6437500000000003</v>
      </c>
      <c r="J255" s="27">
        <v>5.8688888888888888</v>
      </c>
      <c r="K255" s="27">
        <v>5.4171428571428573</v>
      </c>
      <c r="L255" s="27">
        <v>1.33</v>
      </c>
      <c r="M255" s="27">
        <v>5.7</v>
      </c>
      <c r="N255" s="27">
        <v>4.66</v>
      </c>
      <c r="O255" s="27">
        <v>1.3611111111111112</v>
      </c>
      <c r="P255" s="27">
        <v>1.96</v>
      </c>
      <c r="Q255" s="27">
        <v>4.1387499999999999</v>
      </c>
      <c r="R255" s="27">
        <v>5.7033333333333331</v>
      </c>
      <c r="S255" s="27">
        <v>6.1111111111111107</v>
      </c>
      <c r="T255" s="27">
        <v>4.6388888888888893</v>
      </c>
      <c r="U255" s="27">
        <v>5.7511111111111113</v>
      </c>
      <c r="V255" s="27">
        <v>2.4344444444444449</v>
      </c>
      <c r="W255" s="27">
        <v>3.2255555555555557</v>
      </c>
      <c r="X255" s="27">
        <v>2.4966666666666666</v>
      </c>
      <c r="Y255" s="27">
        <v>22.07</v>
      </c>
      <c r="Z255" s="27">
        <v>8.3533333333333317</v>
      </c>
      <c r="AA255" s="27">
        <v>4.29</v>
      </c>
      <c r="AB255" s="27">
        <v>2.6244444444444444</v>
      </c>
      <c r="AC255" s="27">
        <v>4.1666666666666679</v>
      </c>
      <c r="AD255" s="27">
        <v>1.1511111111111108</v>
      </c>
      <c r="AE255" s="29">
        <v>1682.5</v>
      </c>
      <c r="AF255" s="29">
        <v>494778</v>
      </c>
      <c r="AG255" s="25">
        <v>6.5700000000000012</v>
      </c>
      <c r="AH255" s="29">
        <v>2362.6091842169967</v>
      </c>
      <c r="AI255" s="27">
        <v>443.12901499999998</v>
      </c>
      <c r="AJ255" s="27" t="s">
        <v>786</v>
      </c>
      <c r="AK255" s="27" t="s">
        <v>786</v>
      </c>
      <c r="AL255" s="27">
        <v>443.12901499999998</v>
      </c>
      <c r="AM255" s="27">
        <v>208.035</v>
      </c>
      <c r="AN255" s="27">
        <v>47.97</v>
      </c>
      <c r="AO255" s="30">
        <v>3.5961411910000001</v>
      </c>
      <c r="AP255" s="27">
        <v>101.75</v>
      </c>
      <c r="AQ255" s="27">
        <v>38</v>
      </c>
      <c r="AR255" s="27">
        <v>83.33</v>
      </c>
      <c r="AS255" s="27">
        <v>12.690000000000001</v>
      </c>
      <c r="AT255" s="27">
        <v>27.05</v>
      </c>
      <c r="AU255" s="27">
        <v>4.6900000000000004</v>
      </c>
      <c r="AV255" s="27">
        <v>15.99</v>
      </c>
      <c r="AW255" s="27">
        <v>5.36</v>
      </c>
      <c r="AX255" s="27">
        <v>27.44</v>
      </c>
      <c r="AY255" s="27">
        <v>60.92</v>
      </c>
      <c r="AZ255" s="27">
        <v>2.8370000000000006</v>
      </c>
      <c r="BA255" s="27">
        <v>1.33</v>
      </c>
      <c r="BB255" s="27">
        <v>11.64</v>
      </c>
      <c r="BC255" s="27">
        <v>41.97</v>
      </c>
      <c r="BD255" s="27">
        <v>28.01</v>
      </c>
      <c r="BE255" s="27">
        <v>41.47</v>
      </c>
      <c r="BF255" s="27">
        <v>57.79</v>
      </c>
      <c r="BG255" s="27">
        <v>4.1941666666666668</v>
      </c>
      <c r="BH255" s="27">
        <v>8.2200000000000006</v>
      </c>
      <c r="BI255" s="27">
        <v>19.670000000000002</v>
      </c>
      <c r="BJ255" s="27">
        <v>5.44</v>
      </c>
      <c r="BK255" s="27">
        <v>32.15</v>
      </c>
      <c r="BL255" s="27">
        <v>10.667</v>
      </c>
      <c r="BM255" s="27">
        <v>9.98</v>
      </c>
    </row>
    <row r="256" spans="1:65" x14ac:dyDescent="0.25">
      <c r="A256" s="13"/>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9"/>
      <c r="AF256" s="29"/>
      <c r="AG256" s="25"/>
      <c r="AH256" s="29"/>
      <c r="AI256" s="27"/>
      <c r="AJ256" s="27"/>
      <c r="AK256" s="27"/>
      <c r="AL256" s="27"/>
      <c r="AM256" s="27"/>
      <c r="AN256" s="27"/>
      <c r="AO256" s="30"/>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row>
    <row r="257" spans="1:65" x14ac:dyDescent="0.25">
      <c r="A257" s="13"/>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9"/>
      <c r="AF257" s="29"/>
      <c r="AG257" s="25"/>
      <c r="AH257" s="29"/>
      <c r="AI257" s="27"/>
      <c r="AJ257" s="27"/>
      <c r="AK257" s="27"/>
      <c r="AL257" s="27"/>
      <c r="AM257" s="27"/>
      <c r="AN257" s="27"/>
      <c r="AO257" s="30"/>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row>
    <row r="258" spans="1:65" ht="13" x14ac:dyDescent="0.3">
      <c r="B258" s="12" t="s">
        <v>760</v>
      </c>
      <c r="D258" s="12" t="s">
        <v>874</v>
      </c>
    </row>
    <row r="259" spans="1:65" x14ac:dyDescent="0.25">
      <c r="D259" t="s">
        <v>761</v>
      </c>
      <c r="E259">
        <v>251</v>
      </c>
      <c r="F259">
        <v>251</v>
      </c>
      <c r="G259">
        <v>251</v>
      </c>
      <c r="H259">
        <v>251</v>
      </c>
      <c r="I259">
        <v>251</v>
      </c>
      <c r="J259">
        <v>251</v>
      </c>
      <c r="K259">
        <v>251</v>
      </c>
      <c r="L259">
        <v>251</v>
      </c>
      <c r="M259">
        <v>251</v>
      </c>
      <c r="N259">
        <v>251</v>
      </c>
      <c r="O259">
        <v>251</v>
      </c>
      <c r="P259">
        <v>251</v>
      </c>
      <c r="Q259">
        <v>251</v>
      </c>
      <c r="R259">
        <v>251</v>
      </c>
      <c r="S259">
        <v>251</v>
      </c>
      <c r="T259">
        <v>251</v>
      </c>
      <c r="U259">
        <v>251</v>
      </c>
      <c r="V259">
        <v>251</v>
      </c>
      <c r="W259">
        <v>251</v>
      </c>
      <c r="X259">
        <v>251</v>
      </c>
      <c r="Y259">
        <v>251</v>
      </c>
      <c r="Z259">
        <v>251</v>
      </c>
      <c r="AA259">
        <v>251</v>
      </c>
      <c r="AB259">
        <v>251</v>
      </c>
      <c r="AC259">
        <v>251</v>
      </c>
      <c r="AD259">
        <v>251</v>
      </c>
      <c r="AE259">
        <v>251</v>
      </c>
      <c r="AF259">
        <v>251</v>
      </c>
      <c r="AG259">
        <v>251</v>
      </c>
      <c r="AH259">
        <v>251</v>
      </c>
      <c r="AI259">
        <v>34</v>
      </c>
      <c r="AJ259">
        <v>217</v>
      </c>
      <c r="AK259">
        <v>217</v>
      </c>
      <c r="AL259">
        <v>251</v>
      </c>
      <c r="AM259">
        <v>251</v>
      </c>
      <c r="AN259">
        <v>251</v>
      </c>
      <c r="AO259">
        <v>251</v>
      </c>
      <c r="AP259">
        <v>251</v>
      </c>
      <c r="AQ259">
        <v>251</v>
      </c>
      <c r="AR259">
        <v>251</v>
      </c>
      <c r="AS259">
        <v>251</v>
      </c>
      <c r="AT259">
        <v>251</v>
      </c>
      <c r="AU259">
        <v>251</v>
      </c>
      <c r="AV259">
        <v>251</v>
      </c>
      <c r="AW259">
        <v>251</v>
      </c>
      <c r="AX259">
        <v>251</v>
      </c>
      <c r="AY259">
        <v>251</v>
      </c>
      <c r="AZ259">
        <v>251</v>
      </c>
      <c r="BA259">
        <v>251</v>
      </c>
      <c r="BB259">
        <v>251</v>
      </c>
      <c r="BC259">
        <v>251</v>
      </c>
      <c r="BD259">
        <v>251</v>
      </c>
      <c r="BE259">
        <v>251</v>
      </c>
      <c r="BF259">
        <v>251</v>
      </c>
      <c r="BG259">
        <v>251</v>
      </c>
      <c r="BH259">
        <v>251</v>
      </c>
      <c r="BI259">
        <v>251</v>
      </c>
      <c r="BJ259">
        <v>251</v>
      </c>
      <c r="BK259">
        <v>251</v>
      </c>
      <c r="BL259">
        <v>251</v>
      </c>
      <c r="BM259">
        <v>251</v>
      </c>
    </row>
    <row r="260" spans="1:65" x14ac:dyDescent="0.25">
      <c r="D260" t="s">
        <v>762</v>
      </c>
      <c r="E260" s="17">
        <v>14.72</v>
      </c>
      <c r="F260" s="17">
        <v>6.18</v>
      </c>
      <c r="G260" s="17">
        <v>3.98</v>
      </c>
      <c r="H260" s="17">
        <v>1.18</v>
      </c>
      <c r="I260" s="17">
        <v>1.06</v>
      </c>
      <c r="J260" s="17">
        <v>4.26</v>
      </c>
      <c r="K260" s="17">
        <v>2.82</v>
      </c>
      <c r="L260" s="17">
        <v>1.31</v>
      </c>
      <c r="M260" s="17">
        <v>4.24</v>
      </c>
      <c r="N260" s="17">
        <v>3.63</v>
      </c>
      <c r="O260" s="17">
        <v>0.69</v>
      </c>
      <c r="P260" s="17">
        <v>1.78</v>
      </c>
      <c r="Q260" s="17">
        <v>3.44</v>
      </c>
      <c r="R260" s="17">
        <v>4.43</v>
      </c>
      <c r="S260" s="17">
        <v>5.33</v>
      </c>
      <c r="T260" s="17">
        <v>4.1399999999999997</v>
      </c>
      <c r="U260" s="17">
        <v>4.05</v>
      </c>
      <c r="V260" s="17">
        <v>1.41</v>
      </c>
      <c r="W260" s="17">
        <v>2.23</v>
      </c>
      <c r="X260" s="17">
        <v>1.89</v>
      </c>
      <c r="Y260" s="17">
        <v>19.57</v>
      </c>
      <c r="Z260" s="17">
        <v>8.26</v>
      </c>
      <c r="AA260" s="17">
        <v>2.64</v>
      </c>
      <c r="AB260" s="17">
        <v>1.6</v>
      </c>
      <c r="AC260" s="17">
        <v>3.5</v>
      </c>
      <c r="AD260" s="17">
        <v>1.1511111111111108</v>
      </c>
      <c r="AE260" s="32">
        <v>681.25</v>
      </c>
      <c r="AF260" s="90">
        <v>258400</v>
      </c>
      <c r="AG260" s="91">
        <v>5.8010000000000002</v>
      </c>
      <c r="AH260" s="92">
        <v>1225.7126457665058</v>
      </c>
      <c r="AI260" s="17">
        <v>101.92903920416661</v>
      </c>
      <c r="AJ260" s="17">
        <v>54.410128000000007</v>
      </c>
      <c r="AK260" s="17">
        <v>31.344483249732441</v>
      </c>
      <c r="AL260" s="17">
        <v>101.92903920416661</v>
      </c>
      <c r="AM260" s="17">
        <v>181.16</v>
      </c>
      <c r="AN260" s="17">
        <v>32.200000000000003</v>
      </c>
      <c r="AO260" s="31">
        <v>2.3980000000000001</v>
      </c>
      <c r="AP260" s="17">
        <v>57</v>
      </c>
      <c r="AQ260" s="17">
        <v>38</v>
      </c>
      <c r="AR260" s="17">
        <v>82.5</v>
      </c>
      <c r="AS260" s="17">
        <v>10.75</v>
      </c>
      <c r="AT260" s="17">
        <v>9.83</v>
      </c>
      <c r="AU260" s="17">
        <v>3.79</v>
      </c>
      <c r="AV260" s="17">
        <v>7</v>
      </c>
      <c r="AW260" s="17">
        <v>3.99</v>
      </c>
      <c r="AX260" s="17">
        <v>14</v>
      </c>
      <c r="AY260" s="17">
        <v>25</v>
      </c>
      <c r="AZ260" s="17">
        <v>2.8370000000000006</v>
      </c>
      <c r="BA260" s="17">
        <v>1.1399999999999999</v>
      </c>
      <c r="BB260" s="17">
        <v>9.83</v>
      </c>
      <c r="BC260" s="17">
        <v>11.63</v>
      </c>
      <c r="BD260" s="17">
        <v>11.92</v>
      </c>
      <c r="BE260" s="17">
        <v>13.03</v>
      </c>
      <c r="BF260" s="17">
        <v>57.79</v>
      </c>
      <c r="BG260" s="17">
        <v>1.0833333333333333</v>
      </c>
      <c r="BH260" s="17">
        <v>6.99</v>
      </c>
      <c r="BI260" s="17">
        <v>8.33</v>
      </c>
      <c r="BJ260" s="17">
        <v>2.7</v>
      </c>
      <c r="BK260" s="17">
        <v>32.15</v>
      </c>
      <c r="BL260" s="17">
        <v>8.73</v>
      </c>
      <c r="BM260" s="17">
        <v>9.42</v>
      </c>
    </row>
    <row r="261" spans="1:65" x14ac:dyDescent="0.25">
      <c r="D261" t="s">
        <v>763</v>
      </c>
      <c r="E261" s="17">
        <v>17.7</v>
      </c>
      <c r="F261" s="17">
        <v>9.0299999999999994</v>
      </c>
      <c r="G261" s="17">
        <v>6.04</v>
      </c>
      <c r="H261" s="17">
        <v>5.4</v>
      </c>
      <c r="I261" s="17">
        <v>1.6437500000000003</v>
      </c>
      <c r="J261" s="17">
        <v>5.8688888888888888</v>
      </c>
      <c r="K261" s="17">
        <v>5.4171428571428573</v>
      </c>
      <c r="L261" s="17">
        <v>2.19</v>
      </c>
      <c r="M261" s="17">
        <v>6.6</v>
      </c>
      <c r="N261" s="17">
        <v>5.98</v>
      </c>
      <c r="O261" s="17">
        <v>1.52</v>
      </c>
      <c r="P261" s="17">
        <v>2.5</v>
      </c>
      <c r="Q261" s="17">
        <v>6.2</v>
      </c>
      <c r="R261" s="17">
        <v>5.7033333333333331</v>
      </c>
      <c r="S261" s="17">
        <v>8.1300000000000008</v>
      </c>
      <c r="T261" s="17">
        <v>6.26</v>
      </c>
      <c r="U261" s="17">
        <v>8.49</v>
      </c>
      <c r="V261" s="17">
        <v>2.4344444444444449</v>
      </c>
      <c r="W261" s="17">
        <v>3.66</v>
      </c>
      <c r="X261" s="17">
        <v>3.23</v>
      </c>
      <c r="Y261" s="17">
        <v>23.86</v>
      </c>
      <c r="Z261" s="17">
        <v>11.38</v>
      </c>
      <c r="AA261" s="17">
        <v>4.97</v>
      </c>
      <c r="AB261" s="17">
        <v>2.9</v>
      </c>
      <c r="AC261" s="17">
        <v>5.25</v>
      </c>
      <c r="AD261" s="17">
        <v>3.65</v>
      </c>
      <c r="AE261" s="32">
        <v>5653.6</v>
      </c>
      <c r="AF261" s="90">
        <v>3025267</v>
      </c>
      <c r="AG261" s="91">
        <v>7.3830000000000009</v>
      </c>
      <c r="AH261" s="92">
        <v>14401.048049500137</v>
      </c>
      <c r="AI261" s="17">
        <v>577.11259524999991</v>
      </c>
      <c r="AJ261" s="17">
        <v>374.60689083333278</v>
      </c>
      <c r="AK261" s="17">
        <v>271.53916666666669</v>
      </c>
      <c r="AL261" s="17">
        <v>577.11259524999991</v>
      </c>
      <c r="AM261" s="17">
        <v>214.07</v>
      </c>
      <c r="AN261" s="17">
        <v>92</v>
      </c>
      <c r="AO261" s="31">
        <v>4.7720000000000002</v>
      </c>
      <c r="AP261" s="17">
        <v>321</v>
      </c>
      <c r="AQ261" s="17">
        <v>267</v>
      </c>
      <c r="AR261" s="17">
        <v>210.33</v>
      </c>
      <c r="AS261" s="17">
        <v>12.88</v>
      </c>
      <c r="AT261" s="17">
        <v>41.74</v>
      </c>
      <c r="AU261" s="17">
        <v>7.99</v>
      </c>
      <c r="AV261" s="17">
        <v>19.489999999999998</v>
      </c>
      <c r="AW261" s="17">
        <v>12</v>
      </c>
      <c r="AX261" s="17">
        <v>52.2</v>
      </c>
      <c r="AY261" s="17">
        <v>98</v>
      </c>
      <c r="AZ261" s="17">
        <v>4.25</v>
      </c>
      <c r="BA261" s="17">
        <v>2.35</v>
      </c>
      <c r="BB261" s="17">
        <v>31.57</v>
      </c>
      <c r="BC261" s="17">
        <v>67.5</v>
      </c>
      <c r="BD261" s="17">
        <v>48</v>
      </c>
      <c r="BE261" s="17">
        <v>59.84</v>
      </c>
      <c r="BF261" s="17">
        <v>162</v>
      </c>
      <c r="BG261" s="17">
        <v>51.860000000000007</v>
      </c>
      <c r="BH261" s="17">
        <v>21.21</v>
      </c>
      <c r="BI261" s="17">
        <v>35</v>
      </c>
      <c r="BJ261" s="17">
        <v>6.99</v>
      </c>
      <c r="BK261" s="17">
        <v>165</v>
      </c>
      <c r="BL261" s="17">
        <v>12.62</v>
      </c>
      <c r="BM261" s="17">
        <v>15.7</v>
      </c>
    </row>
    <row r="262" spans="1:65" x14ac:dyDescent="0.25">
      <c r="D262" t="s">
        <v>764</v>
      </c>
      <c r="E262" s="17">
        <v>15.91</v>
      </c>
      <c r="F262" s="17">
        <v>6.72</v>
      </c>
      <c r="G262" s="17">
        <v>4.7699999999999996</v>
      </c>
      <c r="H262" s="17">
        <v>1.52</v>
      </c>
      <c r="I262" s="17">
        <v>1.18</v>
      </c>
      <c r="J262" s="17">
        <v>4.6900000000000004</v>
      </c>
      <c r="K262" s="17">
        <v>4.59</v>
      </c>
      <c r="L262" s="17">
        <v>1.39</v>
      </c>
      <c r="M262" s="17">
        <v>4.6900000000000004</v>
      </c>
      <c r="N262" s="17">
        <v>4.46</v>
      </c>
      <c r="O262" s="17">
        <v>0.74</v>
      </c>
      <c r="P262" s="17">
        <v>1.92</v>
      </c>
      <c r="Q262" s="17">
        <v>3.9</v>
      </c>
      <c r="R262" s="17">
        <v>4.72</v>
      </c>
      <c r="S262" s="17">
        <v>5.77</v>
      </c>
      <c r="T262" s="17">
        <v>5.15</v>
      </c>
      <c r="U262" s="17">
        <v>4.8099999999999996</v>
      </c>
      <c r="V262" s="17">
        <v>1.62</v>
      </c>
      <c r="W262" s="17">
        <v>2.8</v>
      </c>
      <c r="X262" s="17">
        <v>2.0099999999999998</v>
      </c>
      <c r="Y262" s="17">
        <v>20.3</v>
      </c>
      <c r="Z262" s="17">
        <v>9.19</v>
      </c>
      <c r="AA262" s="17">
        <v>3.56</v>
      </c>
      <c r="AB262" s="17">
        <v>2.13</v>
      </c>
      <c r="AC262" s="17">
        <v>3.89</v>
      </c>
      <c r="AD262" s="17">
        <v>2.72</v>
      </c>
      <c r="AE262" s="32">
        <v>1422</v>
      </c>
      <c r="AF262" s="90">
        <v>447976</v>
      </c>
      <c r="AG262" s="91">
        <v>6.43</v>
      </c>
      <c r="AH262" s="92">
        <v>2123.7734363091731</v>
      </c>
      <c r="AI262" s="17">
        <v>217.14426419097546</v>
      </c>
      <c r="AJ262" s="17">
        <v>116.78527107117657</v>
      </c>
      <c r="AK262" s="17">
        <v>80.209024999999897</v>
      </c>
      <c r="AL262" s="17">
        <v>203.88</v>
      </c>
      <c r="AM262" s="17">
        <v>196.76</v>
      </c>
      <c r="AN262" s="17">
        <v>64</v>
      </c>
      <c r="AO262" s="31">
        <v>2.9340000000000002</v>
      </c>
      <c r="AP262" s="17">
        <v>129.5</v>
      </c>
      <c r="AQ262" s="17">
        <v>145.04</v>
      </c>
      <c r="AR262" s="17">
        <v>119.33</v>
      </c>
      <c r="AS262" s="17">
        <v>11.05</v>
      </c>
      <c r="AT262" s="17">
        <v>21.83</v>
      </c>
      <c r="AU262" s="17">
        <v>5.69</v>
      </c>
      <c r="AV262" s="17">
        <v>12.44</v>
      </c>
      <c r="AW262" s="17">
        <v>5.18</v>
      </c>
      <c r="AX262" s="17">
        <v>27.43</v>
      </c>
      <c r="AY262" s="17">
        <v>48.33</v>
      </c>
      <c r="AZ262" s="17">
        <v>4.0599999999999996</v>
      </c>
      <c r="BA262" s="17">
        <v>1.54</v>
      </c>
      <c r="BB262" s="17">
        <v>17.350000000000001</v>
      </c>
      <c r="BC262" s="17">
        <v>38.74</v>
      </c>
      <c r="BD262" s="17">
        <v>28.5</v>
      </c>
      <c r="BE262" s="17">
        <v>37.74</v>
      </c>
      <c r="BF262" s="17">
        <v>95.99</v>
      </c>
      <c r="BG262" s="17">
        <v>10</v>
      </c>
      <c r="BH262" s="17">
        <v>12.6</v>
      </c>
      <c r="BI262" s="17">
        <v>19.329999999999998</v>
      </c>
      <c r="BJ262" s="17">
        <v>3.97</v>
      </c>
      <c r="BK262" s="17">
        <v>69.13</v>
      </c>
      <c r="BL262" s="17">
        <v>10.25</v>
      </c>
      <c r="BM262" s="17">
        <v>11.608367346938778</v>
      </c>
    </row>
    <row r="263" spans="1:65" x14ac:dyDescent="0.25">
      <c r="D263" t="s">
        <v>765</v>
      </c>
      <c r="E263" s="17">
        <v>15.798116581293872</v>
      </c>
      <c r="F263" s="17">
        <v>7.0156817277705352</v>
      </c>
      <c r="G263" s="17">
        <v>4.7498577120091063</v>
      </c>
      <c r="H263" s="17">
        <v>1.6401727342453212</v>
      </c>
      <c r="I263" s="17">
        <v>1.2037201195219118</v>
      </c>
      <c r="J263" s="17">
        <v>4.7289597166888004</v>
      </c>
      <c r="K263" s="17">
        <v>4.5021994264985752</v>
      </c>
      <c r="L263" s="17">
        <v>1.4548207171314746</v>
      </c>
      <c r="M263" s="17">
        <v>4.7631474103585658</v>
      </c>
      <c r="N263" s="17">
        <v>4.5197729161899369</v>
      </c>
      <c r="O263" s="17">
        <v>0.75880920761398907</v>
      </c>
      <c r="P263" s="17">
        <v>1.9484462151394422</v>
      </c>
      <c r="Q263" s="17">
        <v>3.9464093625498009</v>
      </c>
      <c r="R263" s="17">
        <v>4.752523240371846</v>
      </c>
      <c r="S263" s="17">
        <v>5.9121956617972593</v>
      </c>
      <c r="T263" s="17">
        <v>5.1447764497565283</v>
      </c>
      <c r="U263" s="17">
        <v>5.0388888888888843</v>
      </c>
      <c r="V263" s="17">
        <v>1.6812926073483836</v>
      </c>
      <c r="W263" s="17">
        <v>2.8197830898627698</v>
      </c>
      <c r="X263" s="17">
        <v>2.0842496679946878</v>
      </c>
      <c r="Y263" s="17">
        <v>20.51561752988048</v>
      </c>
      <c r="Z263" s="17">
        <v>9.3331606905710469</v>
      </c>
      <c r="AA263" s="17">
        <v>3.5652589641434287</v>
      </c>
      <c r="AB263" s="17">
        <v>2.133683045595395</v>
      </c>
      <c r="AC263" s="17">
        <v>3.9265205843293494</v>
      </c>
      <c r="AD263" s="17">
        <v>2.7643868968570158</v>
      </c>
      <c r="AE263" s="32">
        <v>1599.6958167330683</v>
      </c>
      <c r="AF263" s="90">
        <v>532389.50322709163</v>
      </c>
      <c r="AG263" s="91">
        <v>6.4460906374502018</v>
      </c>
      <c r="AH263" s="92">
        <v>2511.9687197970279</v>
      </c>
      <c r="AI263" s="17">
        <v>221.64399294336945</v>
      </c>
      <c r="AJ263" s="17">
        <v>126.02224516861172</v>
      </c>
      <c r="AK263" s="17">
        <v>84.803604998495743</v>
      </c>
      <c r="AL263" s="17">
        <v>212.2908994425282</v>
      </c>
      <c r="AM263" s="17">
        <v>196.96951115537894</v>
      </c>
      <c r="AN263" s="17">
        <v>64.033705179282862</v>
      </c>
      <c r="AO263" s="31">
        <v>3.0158863094797281</v>
      </c>
      <c r="AP263" s="17">
        <v>137.99860557768923</v>
      </c>
      <c r="AQ263" s="17">
        <v>150.09928286852588</v>
      </c>
      <c r="AR263" s="17">
        <v>122.13039840637451</v>
      </c>
      <c r="AS263" s="17">
        <v>11.131354581673305</v>
      </c>
      <c r="AT263" s="17">
        <v>22.339482071713153</v>
      </c>
      <c r="AU263" s="17">
        <v>5.7541035856573757</v>
      </c>
      <c r="AV263" s="17">
        <v>12.655776892430266</v>
      </c>
      <c r="AW263" s="17">
        <v>5.333346613545821</v>
      </c>
      <c r="AX263" s="17">
        <v>27.26390438247012</v>
      </c>
      <c r="AY263" s="17">
        <v>50.398446215139444</v>
      </c>
      <c r="AZ263" s="17">
        <v>4.061342629482068</v>
      </c>
      <c r="BA263" s="17">
        <v>1.5467729083665329</v>
      </c>
      <c r="BB263" s="17">
        <v>17.826573705179278</v>
      </c>
      <c r="BC263" s="17">
        <v>38.787649402390393</v>
      </c>
      <c r="BD263" s="17">
        <v>29.240039840637401</v>
      </c>
      <c r="BE263" s="17">
        <v>37.416972111553747</v>
      </c>
      <c r="BF263" s="17">
        <v>97.721115537848604</v>
      </c>
      <c r="BG263" s="17">
        <v>11.767410358565726</v>
      </c>
      <c r="BH263" s="17">
        <v>12.713426294820707</v>
      </c>
      <c r="BI263" s="17">
        <v>19.556812749003981</v>
      </c>
      <c r="BJ263" s="17">
        <v>3.9933067729083698</v>
      </c>
      <c r="BK263" s="17">
        <v>71.542629482071661</v>
      </c>
      <c r="BL263" s="17">
        <v>10.391064068884454</v>
      </c>
      <c r="BM263" s="17">
        <v>11.744332710600867</v>
      </c>
    </row>
    <row r="264" spans="1:65" x14ac:dyDescent="0.25">
      <c r="D264" t="s">
        <v>766</v>
      </c>
      <c r="E264" s="35">
        <v>0.38348480735418955</v>
      </c>
      <c r="F264" s="35">
        <v>0.63081628527133515</v>
      </c>
      <c r="G264" s="35">
        <v>0.45435569409385629</v>
      </c>
      <c r="H264" s="35">
        <v>0.50281634633072048</v>
      </c>
      <c r="I264" s="35">
        <v>8.120949252937211E-2</v>
      </c>
      <c r="J264" s="35">
        <v>0.21053712632353211</v>
      </c>
      <c r="K264" s="35">
        <v>0.44161240638242372</v>
      </c>
      <c r="L264" s="35">
        <v>0.15506671141518844</v>
      </c>
      <c r="M264" s="35">
        <v>0.31507675372884264</v>
      </c>
      <c r="N264" s="35">
        <v>0.42394788084921714</v>
      </c>
      <c r="O264" s="35">
        <v>7.9148321435184077E-2</v>
      </c>
      <c r="P264" s="35">
        <v>0.11100579691091012</v>
      </c>
      <c r="Q264" s="35">
        <v>0.29630722252673158</v>
      </c>
      <c r="R264" s="35">
        <v>0.16821593019731276</v>
      </c>
      <c r="S264" s="35">
        <v>0.4066848561389364</v>
      </c>
      <c r="T264" s="35">
        <v>0.36457684860451123</v>
      </c>
      <c r="U264" s="35">
        <v>0.85359345673787046</v>
      </c>
      <c r="V264" s="35">
        <v>0.1778497848691665</v>
      </c>
      <c r="W264" s="35">
        <v>0.19391606492350899</v>
      </c>
      <c r="X264" s="35">
        <v>0.18696334229526995</v>
      </c>
      <c r="Y264" s="35">
        <v>0.64526093206521928</v>
      </c>
      <c r="Z264" s="35">
        <v>0.60995352934018432</v>
      </c>
      <c r="AA264" s="35">
        <v>0.34637944193922665</v>
      </c>
      <c r="AB264" s="35">
        <v>0.15924586390148968</v>
      </c>
      <c r="AC264" s="35">
        <v>0.2969678938300202</v>
      </c>
      <c r="AD264" s="35">
        <v>0.20235065808728392</v>
      </c>
      <c r="AE264" s="87">
        <v>689.57000610868363</v>
      </c>
      <c r="AF264" s="93">
        <v>286046.36360417632</v>
      </c>
      <c r="AG264" s="91">
        <v>0.183848102514968</v>
      </c>
      <c r="AH264" s="94">
        <v>1369.5199557231367</v>
      </c>
      <c r="AI264" s="35">
        <v>85.3670385186673</v>
      </c>
      <c r="AJ264" s="35">
        <v>43.235858455159445</v>
      </c>
      <c r="AK264" s="35">
        <v>27.269677925163876</v>
      </c>
      <c r="AL264" s="35">
        <v>60.379894571262085</v>
      </c>
      <c r="AM264" s="35">
        <v>6.3039565454709745</v>
      </c>
      <c r="AN264" s="35">
        <v>9.9394853559011676</v>
      </c>
      <c r="AO264" s="36">
        <v>0.4096907173414745</v>
      </c>
      <c r="AP264" s="35">
        <v>48.795843857206293</v>
      </c>
      <c r="AQ264" s="35">
        <v>41.454534163019787</v>
      </c>
      <c r="AR264" s="35">
        <v>24.061102162857487</v>
      </c>
      <c r="AS264" s="35">
        <v>0.31834569549714054</v>
      </c>
      <c r="AT264" s="35">
        <v>5.6655216519155536</v>
      </c>
      <c r="AU264" s="35">
        <v>0.67754852608959026</v>
      </c>
      <c r="AV264" s="35">
        <v>1.6572416523990845</v>
      </c>
      <c r="AW264" s="35">
        <v>0.75994597429227595</v>
      </c>
      <c r="AX264" s="35">
        <v>5.8832887019945606</v>
      </c>
      <c r="AY264" s="35">
        <v>12.808845657116107</v>
      </c>
      <c r="AZ264" s="35">
        <v>9.1479136451077331E-2</v>
      </c>
      <c r="BA264" s="35">
        <v>0.18443070644875093</v>
      </c>
      <c r="BB264" s="35">
        <v>3.8811096563852141</v>
      </c>
      <c r="BC264" s="35">
        <v>9.4344958109992589</v>
      </c>
      <c r="BD264" s="35">
        <v>7.0077645325335842</v>
      </c>
      <c r="BE264" s="35">
        <v>8.8083989479991978</v>
      </c>
      <c r="BF264" s="35">
        <v>18.579494489588377</v>
      </c>
      <c r="BG264" s="35">
        <v>7.5045463069068425</v>
      </c>
      <c r="BH264" s="35">
        <v>2.3511940285960757</v>
      </c>
      <c r="BI264" s="35">
        <v>5.0087514051152358</v>
      </c>
      <c r="BJ264" s="35">
        <v>0.45407124850516967</v>
      </c>
      <c r="BK264" s="35">
        <v>16.237398701510326</v>
      </c>
      <c r="BL264" s="35">
        <v>0.7095593712120335</v>
      </c>
      <c r="BM264" s="35">
        <v>1.0940063449106563</v>
      </c>
    </row>
    <row r="265" spans="1:65" ht="13" x14ac:dyDescent="0.3">
      <c r="B265" s="12"/>
      <c r="C265" s="12"/>
      <c r="D265" t="s">
        <v>767</v>
      </c>
      <c r="E265" s="95">
        <v>2.4274083899865864E-2</v>
      </c>
      <c r="F265" s="95">
        <v>8.991517998519552E-2</v>
      </c>
      <c r="G265" s="95">
        <v>9.5656695766928951E-2</v>
      </c>
      <c r="H265" s="95">
        <v>0.3065630441430775</v>
      </c>
      <c r="I265" s="95">
        <v>6.7465427562701644E-2</v>
      </c>
      <c r="J265" s="95">
        <v>4.4520811962202422E-2</v>
      </c>
      <c r="K265" s="95">
        <v>9.8088148602042707E-2</v>
      </c>
      <c r="L265" s="95">
        <v>0.10658819302555669</v>
      </c>
      <c r="M265" s="95">
        <v>6.6148856330508557E-2</v>
      </c>
      <c r="N265" s="95">
        <v>9.3798491364604955E-2</v>
      </c>
      <c r="O265" s="95">
        <v>0.10430595812623207</v>
      </c>
      <c r="P265" s="95">
        <v>5.6971445271824399E-2</v>
      </c>
      <c r="Q265" s="95">
        <v>7.5082738587282677E-2</v>
      </c>
      <c r="R265" s="95">
        <v>3.5395077875337487E-2</v>
      </c>
      <c r="S265" s="95">
        <v>6.8787448758978909E-2</v>
      </c>
      <c r="T265" s="95">
        <v>7.0863496629044884E-2</v>
      </c>
      <c r="U265" s="95">
        <v>0.1694011270262589</v>
      </c>
      <c r="V265" s="95">
        <v>0.10578157787159885</v>
      </c>
      <c r="W265" s="95">
        <v>6.8769851702652166E-2</v>
      </c>
      <c r="X265" s="95">
        <v>8.9702949299328608E-2</v>
      </c>
      <c r="Y265" s="95">
        <v>3.1452181789088873E-2</v>
      </c>
      <c r="Z265" s="95">
        <v>6.5353372727890366E-2</v>
      </c>
      <c r="AA265" s="95">
        <v>9.715407644236751E-2</v>
      </c>
      <c r="AB265" s="95">
        <v>7.4634264086329102E-2</v>
      </c>
      <c r="AC265" s="95">
        <v>7.563130956583089E-2</v>
      </c>
      <c r="AD265" s="95">
        <v>7.3199109110720917E-2</v>
      </c>
      <c r="AE265" s="95">
        <v>0.43106320520168495</v>
      </c>
      <c r="AF265" s="95">
        <v>0.53728775993947941</v>
      </c>
      <c r="AG265" s="95">
        <v>2.8520868361182471E-2</v>
      </c>
      <c r="AH265" s="95">
        <v>0.54519785414915389</v>
      </c>
      <c r="AI265" s="95">
        <v>0.38515385589754636</v>
      </c>
      <c r="AJ265" s="95">
        <v>0.34308116314950537</v>
      </c>
      <c r="AK265" s="95">
        <v>0.32156272042500539</v>
      </c>
      <c r="AL265" s="95">
        <v>0.28442055090358803</v>
      </c>
      <c r="AM265" s="95">
        <v>3.2004732653766466E-2</v>
      </c>
      <c r="AN265" s="95">
        <v>0.15522271166524559</v>
      </c>
      <c r="AO265" s="95">
        <v>0.13584421801767138</v>
      </c>
      <c r="AP265" s="95">
        <v>0.35359664434968252</v>
      </c>
      <c r="AQ265" s="95">
        <v>0.27618076096559641</v>
      </c>
      <c r="AR265" s="95">
        <v>0.19701157514279946</v>
      </c>
      <c r="AS265" s="95">
        <v>2.8599007709382094E-2</v>
      </c>
      <c r="AT265" s="95">
        <v>0.25361025084325423</v>
      </c>
      <c r="AU265" s="95">
        <v>0.11775049162799942</v>
      </c>
      <c r="AV265" s="95">
        <v>0.13094744530383765</v>
      </c>
      <c r="AW265" s="95">
        <v>0.14248951537523147</v>
      </c>
      <c r="AX265" s="95">
        <v>0.21579039522223897</v>
      </c>
      <c r="AY265" s="95">
        <v>0.25415159829408379</v>
      </c>
      <c r="AZ265" s="95">
        <v>2.2524358271821903E-2</v>
      </c>
      <c r="BA265" s="95">
        <v>0.11923580084132628</v>
      </c>
      <c r="BB265" s="95">
        <v>0.21771484080856257</v>
      </c>
      <c r="BC265" s="95">
        <v>0.24323453357856309</v>
      </c>
      <c r="BD265" s="95">
        <v>0.2396633031530378</v>
      </c>
      <c r="BE265" s="95">
        <v>0.23541185860090771</v>
      </c>
      <c r="BF265" s="95">
        <v>0.19012773633751967</v>
      </c>
      <c r="BG265" s="95">
        <v>0.63773983214957208</v>
      </c>
      <c r="BH265" s="95">
        <v>0.18493787387227967</v>
      </c>
      <c r="BI265" s="95">
        <v>0.25611286815487505</v>
      </c>
      <c r="BJ265" s="95">
        <v>0.11370808062774114</v>
      </c>
      <c r="BK265" s="95">
        <v>0.22696116733561439</v>
      </c>
      <c r="BL265" s="95">
        <v>6.82855351971869E-2</v>
      </c>
      <c r="BM265" s="95">
        <v>9.315185220554642E-2</v>
      </c>
    </row>
  </sheetData>
  <sortState xmlns:xlrd2="http://schemas.microsoft.com/office/spreadsheetml/2017/richdata2" ref="A5:BM255">
    <sortCondition ref="B5:B255"/>
    <sortCondition ref="D5:D255"/>
  </sortState>
  <phoneticPr fontId="0" type="noConversion"/>
  <conditionalFormatting sqref="B258:D265">
    <cfRule type="cellIs" dxfId="76" priority="1" stopIfTrue="1" operator="equal">
      <formula>#REF!</formula>
    </cfRule>
  </conditionalFormatting>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K287"/>
  <sheetViews>
    <sheetView zoomScaleNormal="100" workbookViewId="0">
      <pane ySplit="4" topLeftCell="A5" activePane="bottomLeft" state="frozen"/>
      <selection pane="bottomLeft" activeCell="G236" sqref="G236"/>
    </sheetView>
  </sheetViews>
  <sheetFormatPr defaultRowHeight="12.5" x14ac:dyDescent="0.25"/>
  <cols>
    <col min="1" max="1" width="12.08984375" bestFit="1" customWidth="1"/>
    <col min="2" max="2" width="17.453125" bestFit="1" customWidth="1"/>
    <col min="3" max="3" width="64" bestFit="1" customWidth="1"/>
    <col min="4" max="4" width="35.08984375" bestFit="1" customWidth="1"/>
    <col min="5" max="5" width="12.08984375" bestFit="1" customWidth="1"/>
    <col min="6" max="6" width="10" bestFit="1" customWidth="1"/>
    <col min="7" max="7" width="9.54296875" bestFit="1" customWidth="1"/>
    <col min="8" max="8" width="9.90625" bestFit="1" customWidth="1"/>
    <col min="9" max="9" width="11.90625" bestFit="1" customWidth="1"/>
    <col min="10" max="10" width="14" bestFit="1" customWidth="1"/>
    <col min="11" max="11" width="14.90625" bestFit="1" customWidth="1"/>
  </cols>
  <sheetData>
    <row r="1" spans="1:11" ht="13" x14ac:dyDescent="0.3">
      <c r="A1" s="18"/>
      <c r="B1" s="18"/>
      <c r="C1" s="18" t="s">
        <v>168</v>
      </c>
      <c r="D1" s="19" t="s">
        <v>876</v>
      </c>
      <c r="E1" s="18"/>
      <c r="F1" s="18"/>
      <c r="G1" s="18"/>
      <c r="H1" s="18"/>
      <c r="I1" s="18"/>
      <c r="J1" s="18"/>
      <c r="K1" s="18"/>
    </row>
    <row r="2" spans="1:11" ht="13" x14ac:dyDescent="0.3">
      <c r="A2" s="18"/>
      <c r="B2" s="18"/>
      <c r="C2" s="18"/>
      <c r="D2" s="18"/>
      <c r="E2" s="20">
        <v>1</v>
      </c>
      <c r="F2" s="37">
        <v>0.15290000000000001</v>
      </c>
      <c r="G2" s="37">
        <v>0.28360000000000002</v>
      </c>
      <c r="H2" s="37">
        <v>8.3799999999999999E-2</v>
      </c>
      <c r="I2" s="37">
        <v>8.7999999999999995E-2</v>
      </c>
      <c r="J2" s="37">
        <v>4.7E-2</v>
      </c>
      <c r="K2" s="37">
        <v>0.34470000000000001</v>
      </c>
    </row>
    <row r="3" spans="1:11" ht="13" x14ac:dyDescent="0.3">
      <c r="A3" s="18"/>
      <c r="B3" s="18"/>
      <c r="C3" s="18"/>
      <c r="D3" s="18"/>
      <c r="E3" s="19" t="s">
        <v>169</v>
      </c>
      <c r="F3" s="19" t="s">
        <v>170</v>
      </c>
      <c r="G3" s="19"/>
      <c r="H3" s="19"/>
      <c r="I3" s="19" t="s">
        <v>171</v>
      </c>
      <c r="J3" s="19"/>
      <c r="K3" s="19" t="s">
        <v>172</v>
      </c>
    </row>
    <row r="4" spans="1:11" ht="13" x14ac:dyDescent="0.3">
      <c r="A4" s="18" t="s">
        <v>173</v>
      </c>
      <c r="B4" s="18" t="s">
        <v>174</v>
      </c>
      <c r="C4" s="18" t="s">
        <v>175</v>
      </c>
      <c r="D4" s="18" t="s">
        <v>176</v>
      </c>
      <c r="E4" s="19" t="s">
        <v>177</v>
      </c>
      <c r="F4" s="19" t="s">
        <v>178</v>
      </c>
      <c r="G4" s="19" t="s">
        <v>179</v>
      </c>
      <c r="H4" s="19" t="s">
        <v>180</v>
      </c>
      <c r="I4" s="19" t="s">
        <v>181</v>
      </c>
      <c r="J4" s="19" t="s">
        <v>182</v>
      </c>
      <c r="K4" s="19" t="s">
        <v>183</v>
      </c>
    </row>
    <row r="5" spans="1:11" ht="13" x14ac:dyDescent="0.3">
      <c r="A5" s="13"/>
      <c r="B5" s="12"/>
      <c r="C5" s="12"/>
      <c r="D5" s="12"/>
      <c r="E5" s="16"/>
      <c r="F5" s="16"/>
      <c r="G5" s="16"/>
      <c r="H5" s="16"/>
      <c r="I5" s="16"/>
      <c r="J5" s="16"/>
      <c r="K5" s="16"/>
    </row>
    <row r="6" spans="1:11" x14ac:dyDescent="0.25">
      <c r="A6" s="96">
        <v>111500100</v>
      </c>
      <c r="B6" s="14" t="s">
        <v>184</v>
      </c>
      <c r="C6" s="14" t="s">
        <v>185</v>
      </c>
      <c r="D6" s="97" t="s">
        <v>186</v>
      </c>
      <c r="E6" s="98">
        <v>84.6</v>
      </c>
      <c r="F6" s="98">
        <v>97</v>
      </c>
      <c r="G6" s="98">
        <v>60</v>
      </c>
      <c r="H6" s="98">
        <v>109.8</v>
      </c>
      <c r="I6" s="98">
        <v>92.4</v>
      </c>
      <c r="J6" s="98">
        <v>81.099999999999994</v>
      </c>
      <c r="K6" s="98">
        <v>91.6</v>
      </c>
    </row>
    <row r="7" spans="1:11" x14ac:dyDescent="0.25">
      <c r="A7" s="96">
        <v>112220125</v>
      </c>
      <c r="B7" s="14" t="s">
        <v>184</v>
      </c>
      <c r="C7" s="97" t="s">
        <v>187</v>
      </c>
      <c r="D7" s="97" t="s">
        <v>188</v>
      </c>
      <c r="E7" s="98">
        <v>92.9</v>
      </c>
      <c r="F7" s="98">
        <v>96.1</v>
      </c>
      <c r="G7" s="98">
        <v>74.8</v>
      </c>
      <c r="H7" s="98">
        <v>112.6</v>
      </c>
      <c r="I7" s="98">
        <v>89.7</v>
      </c>
      <c r="J7" s="98">
        <v>94.7</v>
      </c>
      <c r="K7" s="98">
        <v>102.2</v>
      </c>
    </row>
    <row r="8" spans="1:11" x14ac:dyDescent="0.25">
      <c r="A8" s="96">
        <v>113820200</v>
      </c>
      <c r="B8" s="14" t="s">
        <v>184</v>
      </c>
      <c r="C8" s="97" t="s">
        <v>189</v>
      </c>
      <c r="D8" s="97" t="s">
        <v>190</v>
      </c>
      <c r="E8" s="98">
        <v>91.6</v>
      </c>
      <c r="F8" s="98">
        <v>99.5</v>
      </c>
      <c r="G8" s="98">
        <v>76</v>
      </c>
      <c r="H8" s="98">
        <v>109.1</v>
      </c>
      <c r="I8" s="98">
        <v>90.3</v>
      </c>
      <c r="J8" s="98">
        <v>93</v>
      </c>
      <c r="K8" s="98">
        <v>96.8</v>
      </c>
    </row>
    <row r="9" spans="1:11" x14ac:dyDescent="0.25">
      <c r="A9" s="96">
        <v>119460235</v>
      </c>
      <c r="B9" s="14" t="s">
        <v>184</v>
      </c>
      <c r="C9" s="97" t="s">
        <v>191</v>
      </c>
      <c r="D9" s="97" t="s">
        <v>192</v>
      </c>
      <c r="E9" s="98">
        <v>84.2</v>
      </c>
      <c r="F9" s="98">
        <v>95.9</v>
      </c>
      <c r="G9" s="98">
        <v>66.599999999999994</v>
      </c>
      <c r="H9" s="98">
        <v>93</v>
      </c>
      <c r="I9" s="98">
        <v>90.6</v>
      </c>
      <c r="J9" s="98">
        <v>77.8</v>
      </c>
      <c r="K9" s="98">
        <v>90.5</v>
      </c>
    </row>
    <row r="10" spans="1:11" x14ac:dyDescent="0.25">
      <c r="A10" s="96">
        <v>120020250</v>
      </c>
      <c r="B10" s="14" t="s">
        <v>184</v>
      </c>
      <c r="C10" s="97" t="s">
        <v>193</v>
      </c>
      <c r="D10" s="97" t="s">
        <v>194</v>
      </c>
      <c r="E10" s="98">
        <v>86.9</v>
      </c>
      <c r="F10" s="98">
        <v>96.7</v>
      </c>
      <c r="G10" s="98">
        <v>66.400000000000006</v>
      </c>
      <c r="H10" s="98">
        <v>79.5</v>
      </c>
      <c r="I10" s="98">
        <v>90.1</v>
      </c>
      <c r="J10" s="98">
        <v>95.5</v>
      </c>
      <c r="K10" s="98">
        <v>99.3</v>
      </c>
    </row>
    <row r="11" spans="1:11" x14ac:dyDescent="0.25">
      <c r="A11" s="96">
        <v>122520300</v>
      </c>
      <c r="B11" s="14" t="s">
        <v>184</v>
      </c>
      <c r="C11" s="97" t="s">
        <v>195</v>
      </c>
      <c r="D11" s="97" t="s">
        <v>196</v>
      </c>
      <c r="E11" s="98">
        <v>83.7</v>
      </c>
      <c r="F11" s="98">
        <v>94.5</v>
      </c>
      <c r="G11" s="98">
        <v>64.900000000000006</v>
      </c>
      <c r="H11" s="98">
        <v>89.7</v>
      </c>
      <c r="I11" s="98">
        <v>88.5</v>
      </c>
      <c r="J11" s="98">
        <v>80.5</v>
      </c>
      <c r="K11" s="98">
        <v>92.1</v>
      </c>
    </row>
    <row r="12" spans="1:11" x14ac:dyDescent="0.25">
      <c r="A12" s="96">
        <v>126620500</v>
      </c>
      <c r="B12" s="14" t="s">
        <v>184</v>
      </c>
      <c r="C12" s="97" t="s">
        <v>197</v>
      </c>
      <c r="D12" s="97" t="s">
        <v>198</v>
      </c>
      <c r="E12" s="98">
        <v>90.8</v>
      </c>
      <c r="F12" s="98">
        <v>100.4</v>
      </c>
      <c r="G12" s="98">
        <v>72.2</v>
      </c>
      <c r="H12" s="98">
        <v>89.5</v>
      </c>
      <c r="I12" s="98">
        <v>97.3</v>
      </c>
      <c r="J12" s="98">
        <v>91.3</v>
      </c>
      <c r="K12" s="98">
        <v>100.5</v>
      </c>
    </row>
    <row r="13" spans="1:11" x14ac:dyDescent="0.25">
      <c r="A13" s="96">
        <v>133660600</v>
      </c>
      <c r="B13" s="14" t="s">
        <v>184</v>
      </c>
      <c r="C13" s="97" t="s">
        <v>199</v>
      </c>
      <c r="D13" s="97" t="s">
        <v>200</v>
      </c>
      <c r="E13" s="98">
        <v>92.9</v>
      </c>
      <c r="F13" s="98">
        <v>98.3</v>
      </c>
      <c r="G13" s="98">
        <v>77.099999999999994</v>
      </c>
      <c r="H13" s="98">
        <v>108.2</v>
      </c>
      <c r="I13" s="98">
        <v>89.9</v>
      </c>
      <c r="J13" s="98">
        <v>127.1</v>
      </c>
      <c r="K13" s="98">
        <v>96</v>
      </c>
    </row>
    <row r="14" spans="1:11" x14ac:dyDescent="0.25">
      <c r="A14" s="96">
        <v>133860700</v>
      </c>
      <c r="B14" s="14" t="s">
        <v>184</v>
      </c>
      <c r="C14" s="97" t="s">
        <v>201</v>
      </c>
      <c r="D14" s="97" t="s">
        <v>202</v>
      </c>
      <c r="E14" s="98">
        <v>89.3</v>
      </c>
      <c r="F14" s="98">
        <v>99.1</v>
      </c>
      <c r="G14" s="98">
        <v>76.599999999999994</v>
      </c>
      <c r="H14" s="98">
        <v>114.8</v>
      </c>
      <c r="I14" s="98">
        <v>91.3</v>
      </c>
      <c r="J14" s="98">
        <v>78.400000000000006</v>
      </c>
      <c r="K14" s="98">
        <v>90.3</v>
      </c>
    </row>
    <row r="15" spans="1:11" x14ac:dyDescent="0.25">
      <c r="A15" s="96">
        <v>211260100</v>
      </c>
      <c r="B15" s="14" t="s">
        <v>203</v>
      </c>
      <c r="C15" s="97" t="s">
        <v>204</v>
      </c>
      <c r="D15" s="97" t="s">
        <v>205</v>
      </c>
      <c r="E15" s="98">
        <v>123.3</v>
      </c>
      <c r="F15" s="98">
        <v>126.5</v>
      </c>
      <c r="G15" s="98">
        <v>133.4</v>
      </c>
      <c r="H15" s="98">
        <v>113.3</v>
      </c>
      <c r="I15" s="98">
        <v>113.9</v>
      </c>
      <c r="J15" s="98">
        <v>146</v>
      </c>
      <c r="K15" s="98">
        <v>115.3</v>
      </c>
    </row>
    <row r="16" spans="1:11" x14ac:dyDescent="0.25">
      <c r="A16" s="96">
        <v>221820300</v>
      </c>
      <c r="B16" s="14" t="s">
        <v>203</v>
      </c>
      <c r="C16" s="97" t="s">
        <v>206</v>
      </c>
      <c r="D16" s="97" t="s">
        <v>207</v>
      </c>
      <c r="E16" s="98">
        <v>121.6</v>
      </c>
      <c r="F16" s="98">
        <v>126.5</v>
      </c>
      <c r="G16" s="98">
        <v>98.3</v>
      </c>
      <c r="H16" s="98">
        <v>205.2</v>
      </c>
      <c r="I16" s="98">
        <v>110</v>
      </c>
      <c r="J16" s="98">
        <v>149.80000000000001</v>
      </c>
      <c r="K16" s="98">
        <v>117.5</v>
      </c>
    </row>
    <row r="17" spans="1:11" x14ac:dyDescent="0.25">
      <c r="A17" s="96">
        <v>227940400</v>
      </c>
      <c r="B17" s="14" t="s">
        <v>203</v>
      </c>
      <c r="C17" s="97" t="s">
        <v>208</v>
      </c>
      <c r="D17" s="97" t="s">
        <v>209</v>
      </c>
      <c r="E17" s="98">
        <v>127.9</v>
      </c>
      <c r="F17" s="98">
        <v>129.69999999999999</v>
      </c>
      <c r="G17" s="98">
        <v>124.7</v>
      </c>
      <c r="H17" s="98">
        <v>143.80000000000001</v>
      </c>
      <c r="I17" s="98">
        <v>119.8</v>
      </c>
      <c r="J17" s="98">
        <v>147.9</v>
      </c>
      <c r="K17" s="98">
        <v>125.2</v>
      </c>
    </row>
    <row r="18" spans="1:11" x14ac:dyDescent="0.25">
      <c r="A18" s="96">
        <v>429420150</v>
      </c>
      <c r="B18" s="14" t="s">
        <v>210</v>
      </c>
      <c r="C18" s="97" t="s">
        <v>213</v>
      </c>
      <c r="D18" s="97" t="s">
        <v>214</v>
      </c>
      <c r="E18" s="98">
        <v>93.1</v>
      </c>
      <c r="F18" s="98">
        <v>99</v>
      </c>
      <c r="G18" s="98">
        <v>91</v>
      </c>
      <c r="H18" s="98">
        <v>86</v>
      </c>
      <c r="I18" s="98">
        <v>104.7</v>
      </c>
      <c r="J18" s="98">
        <v>93.8</v>
      </c>
      <c r="K18" s="98">
        <v>91</v>
      </c>
    </row>
    <row r="19" spans="1:11" x14ac:dyDescent="0.25">
      <c r="A19" s="96">
        <v>422380300</v>
      </c>
      <c r="B19" s="14" t="s">
        <v>210</v>
      </c>
      <c r="C19" s="97" t="s">
        <v>211</v>
      </c>
      <c r="D19" s="97" t="s">
        <v>212</v>
      </c>
      <c r="E19" s="98">
        <v>121.2</v>
      </c>
      <c r="F19" s="98">
        <v>101.7</v>
      </c>
      <c r="G19" s="98">
        <v>151.6</v>
      </c>
      <c r="H19" s="98">
        <v>91.6</v>
      </c>
      <c r="I19" s="98">
        <v>108.8</v>
      </c>
      <c r="J19" s="98">
        <v>102.2</v>
      </c>
      <c r="K19" s="98">
        <v>117.7</v>
      </c>
    </row>
    <row r="20" spans="1:11" x14ac:dyDescent="0.25">
      <c r="A20" s="96">
        <v>438060100</v>
      </c>
      <c r="B20" s="14" t="s">
        <v>210</v>
      </c>
      <c r="C20" s="14" t="s">
        <v>216</v>
      </c>
      <c r="D20" s="97" t="s">
        <v>834</v>
      </c>
      <c r="E20" s="98">
        <v>112.5</v>
      </c>
      <c r="F20" s="98">
        <v>103.4</v>
      </c>
      <c r="G20" s="98">
        <v>129.69999999999999</v>
      </c>
      <c r="H20" s="98">
        <v>101.3</v>
      </c>
      <c r="I20" s="98">
        <v>103.4</v>
      </c>
      <c r="J20" s="98">
        <v>93</v>
      </c>
      <c r="K20" s="98">
        <v>110.1</v>
      </c>
    </row>
    <row r="21" spans="1:11" x14ac:dyDescent="0.25">
      <c r="A21" s="96">
        <v>429420400</v>
      </c>
      <c r="B21" s="14" t="s">
        <v>210</v>
      </c>
      <c r="C21" s="97" t="s">
        <v>213</v>
      </c>
      <c r="D21" s="97" t="s">
        <v>215</v>
      </c>
      <c r="E21" s="98">
        <v>125.6</v>
      </c>
      <c r="F21" s="98">
        <v>99.3</v>
      </c>
      <c r="G21" s="98">
        <v>183</v>
      </c>
      <c r="H21" s="98">
        <v>111.2</v>
      </c>
      <c r="I21" s="98">
        <v>98.4</v>
      </c>
      <c r="J21" s="98">
        <v>89.3</v>
      </c>
      <c r="K21" s="98">
        <v>105.4</v>
      </c>
    </row>
    <row r="22" spans="1:11" x14ac:dyDescent="0.25">
      <c r="A22" s="96">
        <v>438060600</v>
      </c>
      <c r="B22" s="14" t="s">
        <v>210</v>
      </c>
      <c r="C22" s="14" t="s">
        <v>216</v>
      </c>
      <c r="D22" s="97" t="s">
        <v>217</v>
      </c>
      <c r="E22" s="98">
        <v>106.5</v>
      </c>
      <c r="F22" s="98">
        <v>103</v>
      </c>
      <c r="G22" s="98">
        <v>115.6</v>
      </c>
      <c r="H22" s="98">
        <v>107.4</v>
      </c>
      <c r="I22" s="98">
        <v>105.3</v>
      </c>
      <c r="J22" s="98">
        <v>95</v>
      </c>
      <c r="K22" s="98">
        <v>102.3</v>
      </c>
    </row>
    <row r="23" spans="1:11" x14ac:dyDescent="0.25">
      <c r="A23" s="96">
        <v>439150650</v>
      </c>
      <c r="B23" s="14" t="s">
        <v>210</v>
      </c>
      <c r="C23" s="97" t="s">
        <v>219</v>
      </c>
      <c r="D23" s="97" t="s">
        <v>220</v>
      </c>
      <c r="E23" s="98">
        <v>121.4</v>
      </c>
      <c r="F23" s="98">
        <v>102.4</v>
      </c>
      <c r="G23" s="98">
        <v>163.9</v>
      </c>
      <c r="H23" s="98">
        <v>91.9</v>
      </c>
      <c r="I23" s="98">
        <v>106.9</v>
      </c>
      <c r="J23" s="98">
        <v>87.6</v>
      </c>
      <c r="K23" s="98">
        <v>110.4</v>
      </c>
    </row>
    <row r="24" spans="1:11" x14ac:dyDescent="0.25">
      <c r="A24" s="96">
        <v>438060750</v>
      </c>
      <c r="B24" s="14" t="s">
        <v>210</v>
      </c>
      <c r="C24" s="97" t="s">
        <v>216</v>
      </c>
      <c r="D24" s="97" t="s">
        <v>218</v>
      </c>
      <c r="E24" s="98">
        <v>103.1</v>
      </c>
      <c r="F24" s="98">
        <v>103.8</v>
      </c>
      <c r="G24" s="98">
        <v>92.4</v>
      </c>
      <c r="H24" s="98">
        <v>144.69999999999999</v>
      </c>
      <c r="I24" s="98">
        <v>104.7</v>
      </c>
      <c r="J24" s="98">
        <v>83.8</v>
      </c>
      <c r="K24" s="98">
        <v>103.6</v>
      </c>
    </row>
    <row r="25" spans="1:11" x14ac:dyDescent="0.25">
      <c r="A25" s="96">
        <v>530780125</v>
      </c>
      <c r="B25" s="14" t="s">
        <v>221</v>
      </c>
      <c r="C25" s="14" t="s">
        <v>226</v>
      </c>
      <c r="D25" s="97" t="s">
        <v>227</v>
      </c>
      <c r="E25" s="98">
        <v>84.3</v>
      </c>
      <c r="F25" s="98">
        <v>95</v>
      </c>
      <c r="G25" s="98">
        <v>75.7</v>
      </c>
      <c r="H25" s="98">
        <v>82.7</v>
      </c>
      <c r="I25" s="98">
        <v>87</v>
      </c>
      <c r="J25" s="98">
        <v>81.2</v>
      </c>
      <c r="K25" s="98">
        <v>86.8</v>
      </c>
    </row>
    <row r="26" spans="1:11" x14ac:dyDescent="0.25">
      <c r="A26" s="96">
        <v>522220300</v>
      </c>
      <c r="B26" s="14" t="s">
        <v>221</v>
      </c>
      <c r="C26" s="97" t="s">
        <v>222</v>
      </c>
      <c r="D26" s="97" t="s">
        <v>223</v>
      </c>
      <c r="E26" s="98">
        <v>94.9</v>
      </c>
      <c r="F26" s="98">
        <v>94.5</v>
      </c>
      <c r="G26" s="98">
        <v>87.3</v>
      </c>
      <c r="H26" s="98">
        <v>100.4</v>
      </c>
      <c r="I26" s="98">
        <v>94.3</v>
      </c>
      <c r="J26" s="98">
        <v>90.5</v>
      </c>
      <c r="K26" s="98">
        <v>100.7</v>
      </c>
    </row>
    <row r="27" spans="1:11" x14ac:dyDescent="0.25">
      <c r="A27" s="96">
        <v>527860600</v>
      </c>
      <c r="B27" s="14" t="s">
        <v>221</v>
      </c>
      <c r="C27" s="97" t="s">
        <v>224</v>
      </c>
      <c r="D27" s="97" t="s">
        <v>225</v>
      </c>
      <c r="E27" s="98">
        <v>83.7</v>
      </c>
      <c r="F27" s="98">
        <v>94.1</v>
      </c>
      <c r="G27" s="98">
        <v>62.9</v>
      </c>
      <c r="H27" s="98">
        <v>96.3</v>
      </c>
      <c r="I27" s="98">
        <v>87.7</v>
      </c>
      <c r="J27" s="98">
        <v>85</v>
      </c>
      <c r="K27" s="98">
        <v>91.8</v>
      </c>
    </row>
    <row r="28" spans="1:11" x14ac:dyDescent="0.25">
      <c r="A28" s="96">
        <v>530780700</v>
      </c>
      <c r="B28" s="14" t="s">
        <v>221</v>
      </c>
      <c r="C28" s="97" t="s">
        <v>226</v>
      </c>
      <c r="D28" s="97" t="s">
        <v>813</v>
      </c>
      <c r="E28" s="98">
        <v>93.7</v>
      </c>
      <c r="F28" s="98">
        <v>97.4</v>
      </c>
      <c r="G28" s="98">
        <v>78.400000000000006</v>
      </c>
      <c r="H28" s="98">
        <v>84.5</v>
      </c>
      <c r="I28" s="98">
        <v>94.4</v>
      </c>
      <c r="J28" s="98">
        <v>85.1</v>
      </c>
      <c r="K28" s="98">
        <v>108</v>
      </c>
    </row>
    <row r="29" spans="1:11" x14ac:dyDescent="0.25">
      <c r="A29" s="96">
        <v>612540100</v>
      </c>
      <c r="B29" s="14" t="s">
        <v>228</v>
      </c>
      <c r="C29" s="97" t="s">
        <v>768</v>
      </c>
      <c r="D29" s="97" t="s">
        <v>769</v>
      </c>
      <c r="E29" s="98">
        <v>110.9</v>
      </c>
      <c r="F29" s="98">
        <v>102.9</v>
      </c>
      <c r="G29" s="98">
        <v>101.5</v>
      </c>
      <c r="H29" s="98">
        <v>169.1</v>
      </c>
      <c r="I29" s="98">
        <v>135.5</v>
      </c>
      <c r="J29" s="98">
        <v>92.9</v>
      </c>
      <c r="K29" s="98">
        <v>104.3</v>
      </c>
    </row>
    <row r="30" spans="1:11" x14ac:dyDescent="0.25">
      <c r="A30" s="96">
        <v>631084500</v>
      </c>
      <c r="B30" s="14" t="s">
        <v>228</v>
      </c>
      <c r="C30" s="97" t="s">
        <v>231</v>
      </c>
      <c r="D30" s="97" t="s">
        <v>232</v>
      </c>
      <c r="E30" s="98">
        <v>149.69999999999999</v>
      </c>
      <c r="F30" s="98">
        <v>109.2</v>
      </c>
      <c r="G30" s="98">
        <v>232.9</v>
      </c>
      <c r="H30" s="98">
        <v>107.3</v>
      </c>
      <c r="I30" s="98">
        <v>136.9</v>
      </c>
      <c r="J30" s="98">
        <v>100.2</v>
      </c>
      <c r="K30" s="98">
        <v>119.6</v>
      </c>
    </row>
    <row r="31" spans="1:11" x14ac:dyDescent="0.25">
      <c r="A31" s="96">
        <v>636084600</v>
      </c>
      <c r="B31" s="14" t="s">
        <v>228</v>
      </c>
      <c r="C31" s="97" t="s">
        <v>802</v>
      </c>
      <c r="D31" s="97" t="s">
        <v>233</v>
      </c>
      <c r="E31" s="98">
        <v>136.19999999999999</v>
      </c>
      <c r="F31" s="98">
        <v>115.8</v>
      </c>
      <c r="G31" s="98">
        <v>167.2</v>
      </c>
      <c r="H31" s="98">
        <v>155.69999999999999</v>
      </c>
      <c r="I31" s="98">
        <v>140.19999999999999</v>
      </c>
      <c r="J31" s="98">
        <v>122</v>
      </c>
      <c r="K31" s="98">
        <v>115.8</v>
      </c>
    </row>
    <row r="32" spans="1:11" x14ac:dyDescent="0.25">
      <c r="A32" s="96">
        <v>611244620</v>
      </c>
      <c r="B32" s="14" t="s">
        <v>228</v>
      </c>
      <c r="C32" s="97" t="s">
        <v>229</v>
      </c>
      <c r="D32" s="97" t="s">
        <v>230</v>
      </c>
      <c r="E32" s="98">
        <v>157.4</v>
      </c>
      <c r="F32" s="98">
        <v>109.6</v>
      </c>
      <c r="G32" s="98">
        <v>263.5</v>
      </c>
      <c r="H32" s="98">
        <v>113.4</v>
      </c>
      <c r="I32" s="98">
        <v>135.4</v>
      </c>
      <c r="J32" s="98">
        <v>94</v>
      </c>
      <c r="K32" s="98">
        <v>116.3</v>
      </c>
    </row>
    <row r="33" spans="1:11" x14ac:dyDescent="0.25">
      <c r="A33" s="96">
        <v>639820100</v>
      </c>
      <c r="B33" s="14" t="s">
        <v>228</v>
      </c>
      <c r="C33" s="97" t="s">
        <v>843</v>
      </c>
      <c r="D33" s="97" t="s">
        <v>844</v>
      </c>
      <c r="E33" s="98">
        <v>110.7</v>
      </c>
      <c r="F33" s="98">
        <v>105.3</v>
      </c>
      <c r="G33" s="98">
        <v>105.9</v>
      </c>
      <c r="H33" s="98">
        <v>102.8</v>
      </c>
      <c r="I33" s="98">
        <v>128.9</v>
      </c>
      <c r="J33" s="98">
        <v>99.1</v>
      </c>
      <c r="K33" s="98">
        <v>115.9</v>
      </c>
    </row>
    <row r="34" spans="1:11" x14ac:dyDescent="0.25">
      <c r="A34" s="96">
        <v>640900720</v>
      </c>
      <c r="B34" s="14" t="s">
        <v>228</v>
      </c>
      <c r="C34" s="97" t="s">
        <v>787</v>
      </c>
      <c r="D34" s="97" t="s">
        <v>234</v>
      </c>
      <c r="E34" s="98">
        <v>125.9</v>
      </c>
      <c r="F34" s="98">
        <v>105.5</v>
      </c>
      <c r="G34" s="98">
        <v>137.4</v>
      </c>
      <c r="H34" s="98">
        <v>170.5</v>
      </c>
      <c r="I34" s="98">
        <v>144.19999999999999</v>
      </c>
      <c r="J34" s="98">
        <v>106.1</v>
      </c>
      <c r="K34" s="98">
        <v>112.7</v>
      </c>
    </row>
    <row r="35" spans="1:11" x14ac:dyDescent="0.25">
      <c r="A35" s="96">
        <v>641740760</v>
      </c>
      <c r="B35" s="14" t="s">
        <v>228</v>
      </c>
      <c r="C35" s="97" t="s">
        <v>235</v>
      </c>
      <c r="D35" s="97" t="s">
        <v>236</v>
      </c>
      <c r="E35" s="98">
        <v>145.69999999999999</v>
      </c>
      <c r="F35" s="98">
        <v>111.3</v>
      </c>
      <c r="G35" s="98">
        <v>212.1</v>
      </c>
      <c r="H35" s="98">
        <v>141.9</v>
      </c>
      <c r="I35" s="98">
        <v>141.6</v>
      </c>
      <c r="J35" s="98">
        <v>101.5</v>
      </c>
      <c r="K35" s="98">
        <v>114.3</v>
      </c>
    </row>
    <row r="36" spans="1:11" x14ac:dyDescent="0.25">
      <c r="A36" s="96">
        <v>641884800</v>
      </c>
      <c r="B36" s="14" t="s">
        <v>228</v>
      </c>
      <c r="C36" s="97" t="s">
        <v>803</v>
      </c>
      <c r="D36" s="97" t="s">
        <v>237</v>
      </c>
      <c r="E36" s="98">
        <v>165.3</v>
      </c>
      <c r="F36" s="98">
        <v>121.4</v>
      </c>
      <c r="G36" s="98">
        <v>261</v>
      </c>
      <c r="H36" s="98">
        <v>158.30000000000001</v>
      </c>
      <c r="I36" s="98">
        <v>143.1</v>
      </c>
      <c r="J36" s="98">
        <v>126.9</v>
      </c>
      <c r="K36" s="98">
        <v>118.7</v>
      </c>
    </row>
    <row r="37" spans="1:11" x14ac:dyDescent="0.25">
      <c r="A37" s="96">
        <v>641940840</v>
      </c>
      <c r="B37" s="14" t="s">
        <v>228</v>
      </c>
      <c r="C37" s="97" t="s">
        <v>835</v>
      </c>
      <c r="D37" s="97" t="s">
        <v>836</v>
      </c>
      <c r="E37" s="98">
        <v>181</v>
      </c>
      <c r="F37" s="98">
        <v>114</v>
      </c>
      <c r="G37" s="98">
        <v>323.2</v>
      </c>
      <c r="H37" s="98">
        <v>155.5</v>
      </c>
      <c r="I37" s="98">
        <v>139.69999999999999</v>
      </c>
      <c r="J37" s="98">
        <v>116.5</v>
      </c>
      <c r="K37" s="98">
        <v>119.2</v>
      </c>
    </row>
    <row r="38" spans="1:11" x14ac:dyDescent="0.25">
      <c r="A38" s="96">
        <v>817820200</v>
      </c>
      <c r="B38" s="14" t="s">
        <v>238</v>
      </c>
      <c r="C38" s="97" t="s">
        <v>239</v>
      </c>
      <c r="D38" s="97" t="s">
        <v>240</v>
      </c>
      <c r="E38" s="98">
        <v>102.1</v>
      </c>
      <c r="F38" s="98">
        <v>102.5</v>
      </c>
      <c r="G38" s="98">
        <v>110.1</v>
      </c>
      <c r="H38" s="98">
        <v>76.5</v>
      </c>
      <c r="I38" s="98">
        <v>96</v>
      </c>
      <c r="J38" s="98">
        <v>96.2</v>
      </c>
      <c r="K38" s="98">
        <v>104</v>
      </c>
    </row>
    <row r="39" spans="1:11" x14ac:dyDescent="0.25">
      <c r="A39" s="96">
        <v>819740300</v>
      </c>
      <c r="B39" s="14" t="s">
        <v>238</v>
      </c>
      <c r="C39" s="97" t="s">
        <v>241</v>
      </c>
      <c r="D39" s="97" t="s">
        <v>242</v>
      </c>
      <c r="E39" s="98">
        <v>109.1</v>
      </c>
      <c r="F39" s="98">
        <v>101.9</v>
      </c>
      <c r="G39" s="98">
        <v>123.9</v>
      </c>
      <c r="H39" s="98">
        <v>89.1</v>
      </c>
      <c r="I39" s="98">
        <v>95.9</v>
      </c>
      <c r="J39" s="98">
        <v>112.4</v>
      </c>
      <c r="K39" s="98">
        <v>108</v>
      </c>
    </row>
    <row r="40" spans="1:11" x14ac:dyDescent="0.25">
      <c r="A40" s="96">
        <v>824300500</v>
      </c>
      <c r="B40" s="14" t="s">
        <v>238</v>
      </c>
      <c r="C40" s="97" t="s">
        <v>243</v>
      </c>
      <c r="D40" s="97" t="s">
        <v>244</v>
      </c>
      <c r="E40" s="98">
        <v>106.1</v>
      </c>
      <c r="F40" s="98">
        <v>101.7</v>
      </c>
      <c r="G40" s="98">
        <v>117.1</v>
      </c>
      <c r="H40" s="98">
        <v>92.8</v>
      </c>
      <c r="I40" s="98">
        <v>101.7</v>
      </c>
      <c r="J40" s="98">
        <v>108.4</v>
      </c>
      <c r="K40" s="98">
        <v>103</v>
      </c>
    </row>
    <row r="41" spans="1:11" x14ac:dyDescent="0.25">
      <c r="A41" s="96">
        <v>839380800</v>
      </c>
      <c r="B41" s="14" t="s">
        <v>238</v>
      </c>
      <c r="C41" s="97" t="s">
        <v>245</v>
      </c>
      <c r="D41" s="97" t="s">
        <v>246</v>
      </c>
      <c r="E41" s="98">
        <v>93</v>
      </c>
      <c r="F41" s="98">
        <v>98.8</v>
      </c>
      <c r="G41" s="98">
        <v>84.4</v>
      </c>
      <c r="H41" s="98">
        <v>97.6</v>
      </c>
      <c r="I41" s="98">
        <v>90</v>
      </c>
      <c r="J41" s="98">
        <v>104.1</v>
      </c>
      <c r="K41" s="98">
        <v>95.7</v>
      </c>
    </row>
    <row r="42" spans="1:11" x14ac:dyDescent="0.25">
      <c r="A42" s="96">
        <v>925540400</v>
      </c>
      <c r="B42" s="14" t="s">
        <v>247</v>
      </c>
      <c r="C42" s="97" t="s">
        <v>250</v>
      </c>
      <c r="D42" s="97" t="s">
        <v>251</v>
      </c>
      <c r="E42" s="98">
        <v>101.7</v>
      </c>
      <c r="F42" s="98">
        <v>101.8</v>
      </c>
      <c r="G42" s="98">
        <v>87.5</v>
      </c>
      <c r="H42" s="98">
        <v>131</v>
      </c>
      <c r="I42" s="98">
        <v>98.4</v>
      </c>
      <c r="J42" s="98">
        <v>103.4</v>
      </c>
      <c r="K42" s="98">
        <v>106.8</v>
      </c>
    </row>
    <row r="43" spans="1:11" x14ac:dyDescent="0.25">
      <c r="A43" s="96">
        <v>935300620</v>
      </c>
      <c r="B43" s="14" t="s">
        <v>247</v>
      </c>
      <c r="C43" s="97" t="s">
        <v>252</v>
      </c>
      <c r="D43" s="97" t="s">
        <v>253</v>
      </c>
      <c r="E43" s="98">
        <v>108.1</v>
      </c>
      <c r="F43" s="98">
        <v>100.9</v>
      </c>
      <c r="G43" s="98">
        <v>102.2</v>
      </c>
      <c r="H43" s="98">
        <v>142.4</v>
      </c>
      <c r="I43" s="98">
        <v>107.2</v>
      </c>
      <c r="J43" s="98">
        <v>111</v>
      </c>
      <c r="K43" s="98">
        <v>107.6</v>
      </c>
    </row>
    <row r="44" spans="1:11" x14ac:dyDescent="0.25">
      <c r="A44" s="96">
        <v>914860800</v>
      </c>
      <c r="B44" s="14" t="s">
        <v>247</v>
      </c>
      <c r="C44" s="97" t="s">
        <v>248</v>
      </c>
      <c r="D44" s="97" t="s">
        <v>249</v>
      </c>
      <c r="E44" s="98">
        <v>128.19999999999999</v>
      </c>
      <c r="F44" s="98">
        <v>104.4</v>
      </c>
      <c r="G44" s="98">
        <v>165.6</v>
      </c>
      <c r="H44" s="98">
        <v>135.19999999999999</v>
      </c>
      <c r="I44" s="98">
        <v>108.5</v>
      </c>
      <c r="J44" s="98">
        <v>116.5</v>
      </c>
      <c r="K44" s="98">
        <v>112.8</v>
      </c>
    </row>
    <row r="45" spans="1:11" x14ac:dyDescent="0.25">
      <c r="A45" s="96">
        <v>1020100500</v>
      </c>
      <c r="B45" s="14" t="s">
        <v>254</v>
      </c>
      <c r="C45" s="97" t="s">
        <v>255</v>
      </c>
      <c r="D45" s="97" t="s">
        <v>256</v>
      </c>
      <c r="E45" s="98">
        <v>96</v>
      </c>
      <c r="F45" s="98">
        <v>100.4</v>
      </c>
      <c r="G45" s="98">
        <v>85.4</v>
      </c>
      <c r="H45" s="98">
        <v>96.2</v>
      </c>
      <c r="I45" s="98">
        <v>104.8</v>
      </c>
      <c r="J45" s="98">
        <v>100.7</v>
      </c>
      <c r="K45" s="98">
        <v>99.7</v>
      </c>
    </row>
    <row r="46" spans="1:11" x14ac:dyDescent="0.25">
      <c r="A46" s="96">
        <v>1020100550</v>
      </c>
      <c r="B46" s="14" t="s">
        <v>254</v>
      </c>
      <c r="C46" s="97" t="s">
        <v>255</v>
      </c>
      <c r="D46" s="97" t="s">
        <v>866</v>
      </c>
      <c r="E46" s="98">
        <v>99.8</v>
      </c>
      <c r="F46" s="98">
        <v>98.5</v>
      </c>
      <c r="G46" s="98">
        <v>88.7</v>
      </c>
      <c r="H46" s="98">
        <v>100.6</v>
      </c>
      <c r="I46" s="98">
        <v>101.4</v>
      </c>
      <c r="J46" s="98">
        <v>108.2</v>
      </c>
      <c r="K46" s="98">
        <v>107.8</v>
      </c>
    </row>
    <row r="47" spans="1:11" x14ac:dyDescent="0.25">
      <c r="A47" s="96">
        <v>1048864750</v>
      </c>
      <c r="B47" s="14" t="s">
        <v>254</v>
      </c>
      <c r="C47" s="97" t="s">
        <v>257</v>
      </c>
      <c r="D47" s="97" t="s">
        <v>867</v>
      </c>
      <c r="E47" s="98">
        <v>107.1</v>
      </c>
      <c r="F47" s="98">
        <v>103.5</v>
      </c>
      <c r="G47" s="98">
        <v>107.2</v>
      </c>
      <c r="H47" s="98">
        <v>101.1</v>
      </c>
      <c r="I47" s="98">
        <v>95.2</v>
      </c>
      <c r="J47" s="98">
        <v>95.7</v>
      </c>
      <c r="K47" s="98">
        <v>114.6</v>
      </c>
    </row>
    <row r="48" spans="1:11" x14ac:dyDescent="0.25">
      <c r="A48" s="96">
        <v>1041540600</v>
      </c>
      <c r="B48" s="14" t="s">
        <v>254</v>
      </c>
      <c r="C48" s="97" t="s">
        <v>770</v>
      </c>
      <c r="D48" s="97" t="s">
        <v>771</v>
      </c>
      <c r="E48" s="98">
        <v>102.6</v>
      </c>
      <c r="F48" s="98">
        <v>100.8</v>
      </c>
      <c r="G48" s="98">
        <v>107.9</v>
      </c>
      <c r="H48" s="98">
        <v>95.7</v>
      </c>
      <c r="I48" s="98">
        <v>97</v>
      </c>
      <c r="J48" s="98">
        <v>104.1</v>
      </c>
      <c r="K48" s="98">
        <v>102</v>
      </c>
    </row>
    <row r="49" spans="1:11" x14ac:dyDescent="0.25">
      <c r="A49" s="96">
        <v>1048864800</v>
      </c>
      <c r="B49" s="14" t="s">
        <v>254</v>
      </c>
      <c r="C49" s="97" t="s">
        <v>257</v>
      </c>
      <c r="D49" s="97" t="s">
        <v>258</v>
      </c>
      <c r="E49" s="98">
        <v>104.2</v>
      </c>
      <c r="F49" s="98">
        <v>105.7</v>
      </c>
      <c r="G49" s="98">
        <v>100.1</v>
      </c>
      <c r="H49" s="98">
        <v>102.1</v>
      </c>
      <c r="I49" s="98">
        <v>107.6</v>
      </c>
      <c r="J49" s="98">
        <v>105.3</v>
      </c>
      <c r="K49" s="98">
        <v>106.3</v>
      </c>
    </row>
    <row r="50" spans="1:11" x14ac:dyDescent="0.25">
      <c r="A50" s="96">
        <v>1147894750</v>
      </c>
      <c r="B50" s="14" t="s">
        <v>259</v>
      </c>
      <c r="C50" s="97" t="s">
        <v>260</v>
      </c>
      <c r="D50" s="97" t="s">
        <v>261</v>
      </c>
      <c r="E50" s="98">
        <v>140.4</v>
      </c>
      <c r="F50" s="98">
        <v>105.6</v>
      </c>
      <c r="G50" s="98">
        <v>217.6</v>
      </c>
      <c r="H50" s="98">
        <v>102.5</v>
      </c>
      <c r="I50" s="98">
        <v>108.1</v>
      </c>
      <c r="J50" s="98">
        <v>118.7</v>
      </c>
      <c r="K50" s="98">
        <v>112.6</v>
      </c>
    </row>
    <row r="51" spans="1:11" x14ac:dyDescent="0.25">
      <c r="A51" s="96">
        <v>1215980190</v>
      </c>
      <c r="B51" s="14" t="s">
        <v>262</v>
      </c>
      <c r="C51" s="97" t="s">
        <v>263</v>
      </c>
      <c r="D51" s="97" t="s">
        <v>264</v>
      </c>
      <c r="E51" s="98">
        <v>103.9</v>
      </c>
      <c r="F51" s="98">
        <v>103.9</v>
      </c>
      <c r="G51" s="98">
        <v>102.3</v>
      </c>
      <c r="H51" s="98">
        <v>105.9</v>
      </c>
      <c r="I51" s="98">
        <v>106</v>
      </c>
      <c r="J51" s="98">
        <v>110.9</v>
      </c>
      <c r="K51" s="98">
        <v>103.2</v>
      </c>
    </row>
    <row r="52" spans="1:11" x14ac:dyDescent="0.25">
      <c r="A52" s="96">
        <v>1219660210</v>
      </c>
      <c r="B52" s="14" t="s">
        <v>262</v>
      </c>
      <c r="C52" s="97" t="s">
        <v>265</v>
      </c>
      <c r="D52" s="14" t="s">
        <v>266</v>
      </c>
      <c r="E52" s="98">
        <v>99.3</v>
      </c>
      <c r="F52" s="98">
        <v>103.6</v>
      </c>
      <c r="G52" s="98">
        <v>97.2</v>
      </c>
      <c r="H52" s="98">
        <v>100.6</v>
      </c>
      <c r="I52" s="98">
        <v>101.8</v>
      </c>
      <c r="J52" s="98">
        <v>99</v>
      </c>
      <c r="K52" s="98">
        <v>98.1</v>
      </c>
    </row>
    <row r="53" spans="1:11" x14ac:dyDescent="0.25">
      <c r="A53" s="96">
        <v>1222744240</v>
      </c>
      <c r="B53" s="14" t="s">
        <v>262</v>
      </c>
      <c r="C53" s="14" t="s">
        <v>804</v>
      </c>
      <c r="D53" t="s">
        <v>267</v>
      </c>
      <c r="E53" s="98">
        <v>122.7</v>
      </c>
      <c r="F53" s="98">
        <v>109.7</v>
      </c>
      <c r="G53" s="98">
        <v>168.4</v>
      </c>
      <c r="H53" s="98">
        <v>105.1</v>
      </c>
      <c r="I53" s="98">
        <v>100.5</v>
      </c>
      <c r="J53" s="98">
        <v>87.4</v>
      </c>
      <c r="K53" s="98">
        <v>105.5</v>
      </c>
    </row>
    <row r="54" spans="1:11" x14ac:dyDescent="0.25">
      <c r="A54" s="96">
        <v>1227260440</v>
      </c>
      <c r="B54" s="14" t="s">
        <v>262</v>
      </c>
      <c r="C54" s="14" t="s">
        <v>268</v>
      </c>
      <c r="D54" s="97" t="s">
        <v>269</v>
      </c>
      <c r="E54" s="98">
        <v>92</v>
      </c>
      <c r="F54" s="98">
        <v>104.2</v>
      </c>
      <c r="G54" s="98">
        <v>84.9</v>
      </c>
      <c r="H54" s="98">
        <v>89.5</v>
      </c>
      <c r="I54" s="98">
        <v>87.4</v>
      </c>
      <c r="J54" s="98">
        <v>84.2</v>
      </c>
      <c r="K54" s="98">
        <v>95.4</v>
      </c>
    </row>
    <row r="55" spans="1:11" x14ac:dyDescent="0.25">
      <c r="A55" s="96">
        <v>1233124500</v>
      </c>
      <c r="B55" s="14" t="s">
        <v>262</v>
      </c>
      <c r="C55" s="97" t="s">
        <v>270</v>
      </c>
      <c r="D55" s="97" t="s">
        <v>271</v>
      </c>
      <c r="E55" s="98">
        <v>121</v>
      </c>
      <c r="F55" s="98">
        <v>110.7</v>
      </c>
      <c r="G55" s="98">
        <v>158.69999999999999</v>
      </c>
      <c r="H55" s="98">
        <v>105.1</v>
      </c>
      <c r="I55" s="98">
        <v>100.8</v>
      </c>
      <c r="J55" s="98">
        <v>91.8</v>
      </c>
      <c r="K55" s="98">
        <v>107.5</v>
      </c>
    </row>
    <row r="56" spans="1:11" x14ac:dyDescent="0.25">
      <c r="A56" s="96">
        <v>1236740600</v>
      </c>
      <c r="B56" s="14" t="s">
        <v>262</v>
      </c>
      <c r="C56" s="97" t="s">
        <v>274</v>
      </c>
      <c r="D56" s="97" t="s">
        <v>275</v>
      </c>
      <c r="E56" s="98">
        <v>95.5</v>
      </c>
      <c r="F56" s="98">
        <v>104.8</v>
      </c>
      <c r="G56" s="98">
        <v>88.8</v>
      </c>
      <c r="H56" s="98">
        <v>102.3</v>
      </c>
      <c r="I56" s="98">
        <v>98.1</v>
      </c>
      <c r="J56" s="98">
        <v>88</v>
      </c>
      <c r="K56" s="98">
        <v>95.5</v>
      </c>
    </row>
    <row r="57" spans="1:11" x14ac:dyDescent="0.25">
      <c r="A57" s="96">
        <v>1235840760</v>
      </c>
      <c r="B57" s="14" t="s">
        <v>262</v>
      </c>
      <c r="C57" s="97" t="s">
        <v>272</v>
      </c>
      <c r="D57" s="97" t="s">
        <v>273</v>
      </c>
      <c r="E57" s="98">
        <v>104.5</v>
      </c>
      <c r="F57" s="98">
        <v>107</v>
      </c>
      <c r="G57" s="98">
        <v>114.1</v>
      </c>
      <c r="H57" s="98">
        <v>105</v>
      </c>
      <c r="I57" s="98">
        <v>102.6</v>
      </c>
      <c r="J57" s="98">
        <v>102.9</v>
      </c>
      <c r="K57" s="98">
        <v>96.2</v>
      </c>
    </row>
    <row r="58" spans="1:11" x14ac:dyDescent="0.25">
      <c r="A58" s="96">
        <v>1245220800</v>
      </c>
      <c r="B58" s="14" t="s">
        <v>262</v>
      </c>
      <c r="C58" s="97" t="s">
        <v>278</v>
      </c>
      <c r="D58" s="97" t="s">
        <v>279</v>
      </c>
      <c r="E58" s="98">
        <v>93.4</v>
      </c>
      <c r="F58" s="98">
        <v>99.6</v>
      </c>
      <c r="G58" s="98">
        <v>84.8</v>
      </c>
      <c r="H58" s="98">
        <v>83.8</v>
      </c>
      <c r="I58" s="98">
        <v>97.1</v>
      </c>
      <c r="J58" s="98">
        <v>111.3</v>
      </c>
      <c r="K58" s="98">
        <v>96.6</v>
      </c>
    </row>
    <row r="59" spans="1:11" x14ac:dyDescent="0.25">
      <c r="A59" s="96">
        <v>1245300840</v>
      </c>
      <c r="B59" s="14" t="s">
        <v>262</v>
      </c>
      <c r="C59" s="97" t="s">
        <v>280</v>
      </c>
      <c r="D59" s="97" t="s">
        <v>281</v>
      </c>
      <c r="E59" s="98">
        <v>97.4</v>
      </c>
      <c r="F59" s="98">
        <v>105.7</v>
      </c>
      <c r="G59" s="98">
        <v>94.1</v>
      </c>
      <c r="H59" s="98">
        <v>101</v>
      </c>
      <c r="I59" s="98">
        <v>102.6</v>
      </c>
      <c r="J59" s="98">
        <v>92.5</v>
      </c>
      <c r="K59" s="98">
        <v>95</v>
      </c>
    </row>
    <row r="60" spans="1:11" x14ac:dyDescent="0.25">
      <c r="A60" s="96">
        <v>1242680850</v>
      </c>
      <c r="B60" s="14" t="s">
        <v>262</v>
      </c>
      <c r="C60" s="97" t="s">
        <v>276</v>
      </c>
      <c r="D60" s="97" t="s">
        <v>277</v>
      </c>
      <c r="E60" s="98">
        <v>98.8</v>
      </c>
      <c r="F60" s="98">
        <v>105.4</v>
      </c>
      <c r="G60" s="98">
        <v>91.8</v>
      </c>
      <c r="H60" s="98">
        <v>116.9</v>
      </c>
      <c r="I60" s="98">
        <v>102.9</v>
      </c>
      <c r="J60" s="98">
        <v>103.3</v>
      </c>
      <c r="K60" s="98">
        <v>95.7</v>
      </c>
    </row>
    <row r="61" spans="1:11" x14ac:dyDescent="0.25">
      <c r="A61" s="96">
        <v>1312020080</v>
      </c>
      <c r="B61" s="14" t="s">
        <v>282</v>
      </c>
      <c r="C61" s="97" t="s">
        <v>824</v>
      </c>
      <c r="D61" s="97" t="s">
        <v>825</v>
      </c>
      <c r="E61" s="98">
        <v>99.5</v>
      </c>
      <c r="F61" s="98">
        <v>100.6</v>
      </c>
      <c r="G61" s="98">
        <v>99.2</v>
      </c>
      <c r="H61" s="98">
        <v>100.7</v>
      </c>
      <c r="I61" s="98">
        <v>95.9</v>
      </c>
      <c r="J61" s="98">
        <v>96</v>
      </c>
      <c r="K61" s="98">
        <v>100.5</v>
      </c>
    </row>
    <row r="62" spans="1:11" x14ac:dyDescent="0.25">
      <c r="A62" s="96">
        <v>1312060150</v>
      </c>
      <c r="B62" s="14" t="s">
        <v>282</v>
      </c>
      <c r="C62" s="97" t="s">
        <v>283</v>
      </c>
      <c r="D62" s="97" t="s">
        <v>284</v>
      </c>
      <c r="E62" s="98">
        <v>96.1</v>
      </c>
      <c r="F62" s="98">
        <v>101.2</v>
      </c>
      <c r="G62" s="98">
        <v>86.8</v>
      </c>
      <c r="H62" s="98">
        <v>101</v>
      </c>
      <c r="I62" s="98">
        <v>101.7</v>
      </c>
      <c r="J62" s="98">
        <v>106.7</v>
      </c>
      <c r="K62" s="98">
        <v>97.5</v>
      </c>
    </row>
    <row r="63" spans="1:11" x14ac:dyDescent="0.25">
      <c r="A63" s="96">
        <v>1312260200</v>
      </c>
      <c r="B63" s="14" t="s">
        <v>282</v>
      </c>
      <c r="C63" s="97" t="s">
        <v>285</v>
      </c>
      <c r="D63" s="97" t="s">
        <v>286</v>
      </c>
      <c r="E63" s="98">
        <v>84.9</v>
      </c>
      <c r="F63" s="98">
        <v>96.1</v>
      </c>
      <c r="G63" s="98">
        <v>64</v>
      </c>
      <c r="H63" s="98">
        <v>103.7</v>
      </c>
      <c r="I63" s="98">
        <v>95.1</v>
      </c>
      <c r="J63" s="98">
        <v>81.400000000000006</v>
      </c>
      <c r="K63" s="98">
        <v>90.4</v>
      </c>
    </row>
    <row r="64" spans="1:11" x14ac:dyDescent="0.25">
      <c r="A64" s="96">
        <v>1319140375</v>
      </c>
      <c r="B64" s="14" t="s">
        <v>282</v>
      </c>
      <c r="C64" s="97" t="s">
        <v>287</v>
      </c>
      <c r="D64" s="97" t="s">
        <v>288</v>
      </c>
      <c r="E64" s="98">
        <v>87.3</v>
      </c>
      <c r="F64" s="98">
        <v>97.2</v>
      </c>
      <c r="G64" s="98">
        <v>69.7</v>
      </c>
      <c r="H64" s="98">
        <v>86.9</v>
      </c>
      <c r="I64" s="98">
        <v>89.8</v>
      </c>
      <c r="J64" s="98">
        <v>92.7</v>
      </c>
      <c r="K64" s="98">
        <v>96</v>
      </c>
    </row>
    <row r="65" spans="1:11" x14ac:dyDescent="0.25">
      <c r="A65" s="96">
        <v>1312060350</v>
      </c>
      <c r="B65" s="14" t="s">
        <v>282</v>
      </c>
      <c r="C65" s="97" t="s">
        <v>283</v>
      </c>
      <c r="D65" s="97" t="s">
        <v>812</v>
      </c>
      <c r="E65" s="98">
        <v>92.3</v>
      </c>
      <c r="F65" s="98">
        <v>95.4</v>
      </c>
      <c r="G65" s="98">
        <v>82.9</v>
      </c>
      <c r="H65" s="98">
        <v>99.5</v>
      </c>
      <c r="I65" s="98">
        <v>97.1</v>
      </c>
      <c r="J65" s="98">
        <v>90.1</v>
      </c>
      <c r="K65" s="98">
        <v>96.1</v>
      </c>
    </row>
    <row r="66" spans="1:11" x14ac:dyDescent="0.25">
      <c r="A66" s="96">
        <v>1320140500</v>
      </c>
      <c r="B66" s="14" t="s">
        <v>282</v>
      </c>
      <c r="C66" s="97" t="s">
        <v>289</v>
      </c>
      <c r="D66" s="97" t="s">
        <v>290</v>
      </c>
      <c r="E66" s="98">
        <v>87.7</v>
      </c>
      <c r="F66" s="98">
        <v>95.3</v>
      </c>
      <c r="G66" s="98">
        <v>72.400000000000006</v>
      </c>
      <c r="H66" s="98">
        <v>93.1</v>
      </c>
      <c r="I66" s="98">
        <v>97.5</v>
      </c>
      <c r="J66" s="98">
        <v>103.8</v>
      </c>
      <c r="K66" s="98">
        <v>90.8</v>
      </c>
    </row>
    <row r="67" spans="1:11" x14ac:dyDescent="0.25">
      <c r="A67" s="96">
        <v>1342340800</v>
      </c>
      <c r="B67" s="14" t="s">
        <v>282</v>
      </c>
      <c r="C67" s="97" t="s">
        <v>291</v>
      </c>
      <c r="D67" s="97" t="s">
        <v>292</v>
      </c>
      <c r="E67" s="98">
        <v>93.4</v>
      </c>
      <c r="F67" s="98">
        <v>102.3</v>
      </c>
      <c r="G67" s="98">
        <v>77.400000000000006</v>
      </c>
      <c r="H67" s="98">
        <v>100.7</v>
      </c>
      <c r="I67" s="98">
        <v>102.7</v>
      </c>
      <c r="J67" s="98">
        <v>109.2</v>
      </c>
      <c r="K67" s="98">
        <v>96.3</v>
      </c>
    </row>
    <row r="68" spans="1:11" x14ac:dyDescent="0.25">
      <c r="A68" s="96">
        <v>1344340820</v>
      </c>
      <c r="B68" s="14" t="s">
        <v>282</v>
      </c>
      <c r="C68" s="97" t="s">
        <v>293</v>
      </c>
      <c r="D68" s="97" t="s">
        <v>294</v>
      </c>
      <c r="E68" s="98">
        <v>89.6</v>
      </c>
      <c r="F68" s="98">
        <v>94.4</v>
      </c>
      <c r="G68" s="98">
        <v>82</v>
      </c>
      <c r="H68" s="98">
        <v>101</v>
      </c>
      <c r="I68" s="98">
        <v>91.5</v>
      </c>
      <c r="J68" s="98">
        <v>117.6</v>
      </c>
      <c r="K68" s="98">
        <v>86.7</v>
      </c>
    </row>
    <row r="69" spans="1:11" x14ac:dyDescent="0.25">
      <c r="A69" s="96">
        <v>1346660850</v>
      </c>
      <c r="B69" s="14" t="s">
        <v>282</v>
      </c>
      <c r="C69" s="97" t="s">
        <v>295</v>
      </c>
      <c r="D69" s="97" t="s">
        <v>296</v>
      </c>
      <c r="E69" s="98">
        <v>92.2</v>
      </c>
      <c r="F69" s="98">
        <v>95.3</v>
      </c>
      <c r="G69" s="98">
        <v>81.8</v>
      </c>
      <c r="H69" s="98">
        <v>101.3</v>
      </c>
      <c r="I69" s="98">
        <v>98.8</v>
      </c>
      <c r="J69" s="98">
        <v>90.8</v>
      </c>
      <c r="K69" s="98">
        <v>95.8</v>
      </c>
    </row>
    <row r="70" spans="1:11" x14ac:dyDescent="0.25">
      <c r="A70" s="96">
        <v>1546520500</v>
      </c>
      <c r="B70" s="14" t="s">
        <v>297</v>
      </c>
      <c r="C70" s="97" t="s">
        <v>298</v>
      </c>
      <c r="D70" s="97" t="s">
        <v>299</v>
      </c>
      <c r="E70" s="98">
        <v>185.9</v>
      </c>
      <c r="F70" s="98">
        <v>131.6</v>
      </c>
      <c r="G70" s="98">
        <v>306.39999999999998</v>
      </c>
      <c r="H70" s="98">
        <v>200.1</v>
      </c>
      <c r="I70" s="98">
        <v>136</v>
      </c>
      <c r="J70" s="98">
        <v>122.1</v>
      </c>
      <c r="K70" s="98">
        <v>128.9</v>
      </c>
    </row>
    <row r="71" spans="1:11" x14ac:dyDescent="0.25">
      <c r="A71" s="96">
        <v>1614260200</v>
      </c>
      <c r="B71" s="14" t="s">
        <v>300</v>
      </c>
      <c r="C71" s="97" t="s">
        <v>301</v>
      </c>
      <c r="D71" s="97" t="s">
        <v>302</v>
      </c>
      <c r="E71" s="98">
        <v>102.1</v>
      </c>
      <c r="F71" s="98">
        <v>103.9</v>
      </c>
      <c r="G71" s="98">
        <v>101</v>
      </c>
      <c r="H71" s="98">
        <v>76.8</v>
      </c>
      <c r="I71" s="98">
        <v>108.9</v>
      </c>
      <c r="J71" s="98">
        <v>99.4</v>
      </c>
      <c r="K71" s="98">
        <v>107</v>
      </c>
    </row>
    <row r="72" spans="1:11" x14ac:dyDescent="0.25">
      <c r="A72" s="96">
        <v>1714010115</v>
      </c>
      <c r="B72" s="14" t="s">
        <v>303</v>
      </c>
      <c r="C72" s="97" t="s">
        <v>304</v>
      </c>
      <c r="D72" s="97" t="s">
        <v>305</v>
      </c>
      <c r="E72" s="98">
        <v>102.1</v>
      </c>
      <c r="F72" s="98">
        <v>97.8</v>
      </c>
      <c r="G72" s="98">
        <v>97.2</v>
      </c>
      <c r="H72" s="98">
        <v>104.6</v>
      </c>
      <c r="I72" s="98">
        <v>101.8</v>
      </c>
      <c r="J72" s="98">
        <v>107</v>
      </c>
      <c r="K72" s="98">
        <v>106.8</v>
      </c>
    </row>
    <row r="73" spans="1:11" x14ac:dyDescent="0.25">
      <c r="A73" s="96">
        <v>1716580200</v>
      </c>
      <c r="B73" s="14" t="s">
        <v>303</v>
      </c>
      <c r="C73" s="97" t="s">
        <v>306</v>
      </c>
      <c r="D73" s="97" t="s">
        <v>307</v>
      </c>
      <c r="E73" s="98">
        <v>94.8</v>
      </c>
      <c r="F73" s="98">
        <v>97.6</v>
      </c>
      <c r="G73" s="98">
        <v>82.7</v>
      </c>
      <c r="H73" s="98">
        <v>105.9</v>
      </c>
      <c r="I73" s="98">
        <v>98.5</v>
      </c>
      <c r="J73" s="98">
        <v>88.2</v>
      </c>
      <c r="K73" s="98">
        <v>100.8</v>
      </c>
    </row>
    <row r="74" spans="1:11" x14ac:dyDescent="0.25">
      <c r="A74" s="96">
        <v>1716984280</v>
      </c>
      <c r="B74" s="14" t="s">
        <v>303</v>
      </c>
      <c r="C74" s="97" t="s">
        <v>805</v>
      </c>
      <c r="D74" s="97" t="s">
        <v>772</v>
      </c>
      <c r="E74" s="98">
        <v>115.6</v>
      </c>
      <c r="F74" s="98">
        <v>103.8</v>
      </c>
      <c r="G74" s="98">
        <v>142.5</v>
      </c>
      <c r="H74" s="98">
        <v>95.2</v>
      </c>
      <c r="I74" s="98">
        <v>106.7</v>
      </c>
      <c r="J74" s="98">
        <v>110.3</v>
      </c>
      <c r="K74" s="98">
        <v>106.8</v>
      </c>
    </row>
    <row r="75" spans="1:11" x14ac:dyDescent="0.25">
      <c r="A75" s="96">
        <v>1719500370</v>
      </c>
      <c r="B75" s="14" t="s">
        <v>303</v>
      </c>
      <c r="C75" s="97" t="s">
        <v>308</v>
      </c>
      <c r="D75" s="97" t="s">
        <v>309</v>
      </c>
      <c r="E75" s="98">
        <v>79.400000000000006</v>
      </c>
      <c r="F75" s="98">
        <v>95.9</v>
      </c>
      <c r="G75" s="98">
        <v>50.9</v>
      </c>
      <c r="H75" s="98">
        <v>105.9</v>
      </c>
      <c r="I75" s="98">
        <v>95.6</v>
      </c>
      <c r="J75" s="98">
        <v>81.5</v>
      </c>
      <c r="K75" s="98">
        <v>84.6</v>
      </c>
    </row>
    <row r="76" spans="1:11" x14ac:dyDescent="0.25">
      <c r="A76" s="96">
        <v>1716984520</v>
      </c>
      <c r="B76" s="14" t="s">
        <v>303</v>
      </c>
      <c r="C76" s="97" t="s">
        <v>805</v>
      </c>
      <c r="D76" s="97" t="s">
        <v>837</v>
      </c>
      <c r="E76" s="98">
        <v>93.5</v>
      </c>
      <c r="F76" s="98">
        <v>99.8</v>
      </c>
      <c r="G76" s="98">
        <v>79.2</v>
      </c>
      <c r="H76" s="98">
        <v>92.9</v>
      </c>
      <c r="I76" s="98">
        <v>106.8</v>
      </c>
      <c r="J76" s="98">
        <v>104.9</v>
      </c>
      <c r="K76" s="98">
        <v>97.7</v>
      </c>
    </row>
    <row r="77" spans="1:11" x14ac:dyDescent="0.25">
      <c r="A77" s="96">
        <v>1728100480</v>
      </c>
      <c r="B77" s="14" t="s">
        <v>303</v>
      </c>
      <c r="C77" s="97" t="s">
        <v>310</v>
      </c>
      <c r="D77" s="97" t="s">
        <v>311</v>
      </c>
      <c r="E77" s="98">
        <v>88.2</v>
      </c>
      <c r="F77" s="98">
        <v>96.6</v>
      </c>
      <c r="G77" s="98">
        <v>68.7</v>
      </c>
      <c r="H77" s="98">
        <v>92.9</v>
      </c>
      <c r="I77" s="98">
        <v>95.1</v>
      </c>
      <c r="J77" s="98">
        <v>100.5</v>
      </c>
      <c r="K77" s="98">
        <v>95.9</v>
      </c>
    </row>
    <row r="78" spans="1:11" x14ac:dyDescent="0.25">
      <c r="A78" s="96">
        <v>1737900700</v>
      </c>
      <c r="B78" s="14" t="s">
        <v>303</v>
      </c>
      <c r="C78" s="97" t="s">
        <v>312</v>
      </c>
      <c r="D78" s="97" t="s">
        <v>313</v>
      </c>
      <c r="E78" s="98">
        <v>96.1</v>
      </c>
      <c r="F78" s="98">
        <v>96.9</v>
      </c>
      <c r="G78" s="98">
        <v>82.4</v>
      </c>
      <c r="H78" s="98">
        <v>103.4</v>
      </c>
      <c r="I78" s="98">
        <v>107.6</v>
      </c>
      <c r="J78" s="98">
        <v>107.9</v>
      </c>
      <c r="K78" s="98">
        <v>100.8</v>
      </c>
    </row>
    <row r="79" spans="1:11" x14ac:dyDescent="0.25">
      <c r="A79" s="96">
        <v>1740420800</v>
      </c>
      <c r="B79" s="14" t="s">
        <v>303</v>
      </c>
      <c r="C79" s="14" t="s">
        <v>314</v>
      </c>
      <c r="D79" s="97" t="s">
        <v>315</v>
      </c>
      <c r="E79" s="98">
        <v>89.4</v>
      </c>
      <c r="F79" s="98">
        <v>98.3</v>
      </c>
      <c r="G79" s="98">
        <v>71.3</v>
      </c>
      <c r="H79" s="98">
        <v>92.9</v>
      </c>
      <c r="I79" s="98">
        <v>105.1</v>
      </c>
      <c r="J79" s="98">
        <v>103.1</v>
      </c>
      <c r="K79" s="98">
        <v>93.7</v>
      </c>
    </row>
    <row r="80" spans="1:11" x14ac:dyDescent="0.25">
      <c r="A80" s="96">
        <v>1744100870</v>
      </c>
      <c r="B80" s="14" t="s">
        <v>303</v>
      </c>
      <c r="C80" s="97" t="s">
        <v>316</v>
      </c>
      <c r="D80" s="97" t="s">
        <v>317</v>
      </c>
      <c r="E80" s="98">
        <v>91</v>
      </c>
      <c r="F80" s="98">
        <v>97.9</v>
      </c>
      <c r="G80" s="98">
        <v>79.099999999999994</v>
      </c>
      <c r="H80" s="98">
        <v>96.2</v>
      </c>
      <c r="I80" s="98">
        <v>112.3</v>
      </c>
      <c r="J80" s="98">
        <v>91.2</v>
      </c>
      <c r="K80" s="98">
        <v>91</v>
      </c>
    </row>
    <row r="81" spans="1:11" x14ac:dyDescent="0.25">
      <c r="A81" s="96">
        <v>1814020100</v>
      </c>
      <c r="B81" s="14" t="s">
        <v>318</v>
      </c>
      <c r="C81" s="97" t="s">
        <v>319</v>
      </c>
      <c r="D81" s="97" t="s">
        <v>320</v>
      </c>
      <c r="E81" s="98">
        <v>99.7</v>
      </c>
      <c r="F81" s="98">
        <v>98.7</v>
      </c>
      <c r="G81" s="98">
        <v>99.5</v>
      </c>
      <c r="H81" s="98">
        <v>88.5</v>
      </c>
      <c r="I81" s="98">
        <v>102.6</v>
      </c>
      <c r="J81" s="98">
        <v>99.8</v>
      </c>
      <c r="K81" s="98">
        <v>102.4</v>
      </c>
    </row>
    <row r="82" spans="1:11" x14ac:dyDescent="0.25">
      <c r="A82" s="96">
        <v>1821140320</v>
      </c>
      <c r="B82" s="14" t="s">
        <v>318</v>
      </c>
      <c r="C82" s="14" t="s">
        <v>321</v>
      </c>
      <c r="D82" s="97" t="s">
        <v>322</v>
      </c>
      <c r="E82" s="98">
        <v>93.1</v>
      </c>
      <c r="F82" s="98">
        <v>98.8</v>
      </c>
      <c r="G82" s="98">
        <v>77</v>
      </c>
      <c r="H82" s="98">
        <v>93.2</v>
      </c>
      <c r="I82" s="98">
        <v>102.6</v>
      </c>
      <c r="J82" s="98">
        <v>107.1</v>
      </c>
      <c r="K82" s="98">
        <v>99.6</v>
      </c>
    </row>
    <row r="83" spans="1:11" x14ac:dyDescent="0.25">
      <c r="A83" s="96">
        <v>1821780340</v>
      </c>
      <c r="B83" s="14" t="s">
        <v>318</v>
      </c>
      <c r="C83" s="97" t="s">
        <v>323</v>
      </c>
      <c r="D83" s="97" t="s">
        <v>324</v>
      </c>
      <c r="E83" s="98">
        <v>93.3</v>
      </c>
      <c r="F83" s="98">
        <v>94.7</v>
      </c>
      <c r="G83" s="98">
        <v>72.099999999999994</v>
      </c>
      <c r="H83" s="98">
        <v>105</v>
      </c>
      <c r="I83" s="98">
        <v>98.2</v>
      </c>
      <c r="J83" s="98">
        <v>105.4</v>
      </c>
      <c r="K83" s="98">
        <v>104.3</v>
      </c>
    </row>
    <row r="84" spans="1:11" x14ac:dyDescent="0.25">
      <c r="A84" s="96">
        <v>1823060400</v>
      </c>
      <c r="B84" s="14" t="s">
        <v>318</v>
      </c>
      <c r="C84" s="97" t="s">
        <v>325</v>
      </c>
      <c r="D84" s="97" t="s">
        <v>326</v>
      </c>
      <c r="E84" s="98">
        <v>91.1</v>
      </c>
      <c r="F84" s="98">
        <v>98.9</v>
      </c>
      <c r="G84" s="98">
        <v>78.900000000000006</v>
      </c>
      <c r="H84" s="98">
        <v>91.5</v>
      </c>
      <c r="I84" s="98">
        <v>100.7</v>
      </c>
      <c r="J84" s="98">
        <v>96.3</v>
      </c>
      <c r="K84" s="98">
        <v>94.3</v>
      </c>
    </row>
    <row r="85" spans="1:11" x14ac:dyDescent="0.25">
      <c r="A85" s="96">
        <v>1826900550</v>
      </c>
      <c r="B85" s="14" t="s">
        <v>318</v>
      </c>
      <c r="C85" s="97" t="s">
        <v>820</v>
      </c>
      <c r="D85" s="97" t="s">
        <v>327</v>
      </c>
      <c r="E85" s="98">
        <v>89.1</v>
      </c>
      <c r="F85" s="98">
        <v>98.3</v>
      </c>
      <c r="G85" s="98">
        <v>76.8</v>
      </c>
      <c r="H85" s="98">
        <v>89.7</v>
      </c>
      <c r="I85" s="98">
        <v>99</v>
      </c>
      <c r="J85" s="98">
        <v>86.2</v>
      </c>
      <c r="K85" s="98">
        <v>92.8</v>
      </c>
    </row>
    <row r="86" spans="1:11" x14ac:dyDescent="0.25">
      <c r="A86" s="96">
        <v>1829020100</v>
      </c>
      <c r="B86" s="14" t="s">
        <v>318</v>
      </c>
      <c r="C86" s="97" t="s">
        <v>328</v>
      </c>
      <c r="D86" s="97" t="s">
        <v>329</v>
      </c>
      <c r="E86" s="98">
        <v>83.2</v>
      </c>
      <c r="F86" s="98">
        <v>98.1</v>
      </c>
      <c r="G86" s="98">
        <v>60.1</v>
      </c>
      <c r="H86" s="98">
        <v>88.8</v>
      </c>
      <c r="I86" s="98">
        <v>94.7</v>
      </c>
      <c r="J86" s="98">
        <v>90</v>
      </c>
      <c r="K86" s="98">
        <v>90.3</v>
      </c>
    </row>
    <row r="87" spans="1:11" x14ac:dyDescent="0.25">
      <c r="A87" s="96">
        <v>1829200720</v>
      </c>
      <c r="B87" s="14" t="s">
        <v>318</v>
      </c>
      <c r="C87" s="97" t="s">
        <v>330</v>
      </c>
      <c r="D87" s="97" t="s">
        <v>331</v>
      </c>
      <c r="E87" s="98">
        <v>94.6</v>
      </c>
      <c r="F87" s="98">
        <v>95.7</v>
      </c>
      <c r="G87" s="98">
        <v>86</v>
      </c>
      <c r="H87" s="98">
        <v>90.8</v>
      </c>
      <c r="I87" s="98">
        <v>99.8</v>
      </c>
      <c r="J87" s="98">
        <v>106.2</v>
      </c>
      <c r="K87" s="98">
        <v>99.1</v>
      </c>
    </row>
    <row r="88" spans="1:11" x14ac:dyDescent="0.25">
      <c r="A88" s="96">
        <v>1839980840</v>
      </c>
      <c r="B88" s="14" t="s">
        <v>318</v>
      </c>
      <c r="C88" s="97" t="s">
        <v>332</v>
      </c>
      <c r="D88" s="97" t="s">
        <v>333</v>
      </c>
      <c r="E88" s="98">
        <v>81</v>
      </c>
      <c r="F88" s="98">
        <v>95.1</v>
      </c>
      <c r="G88" s="98">
        <v>61.5</v>
      </c>
      <c r="H88" s="98">
        <v>83</v>
      </c>
      <c r="I88" s="98">
        <v>98.5</v>
      </c>
      <c r="J88" s="98">
        <v>81.3</v>
      </c>
      <c r="K88" s="98">
        <v>85.8</v>
      </c>
    </row>
    <row r="89" spans="1:11" x14ac:dyDescent="0.25">
      <c r="A89" s="96">
        <v>1843780870</v>
      </c>
      <c r="B89" s="14" t="s">
        <v>318</v>
      </c>
      <c r="C89" s="97" t="s">
        <v>334</v>
      </c>
      <c r="D89" s="97" t="s">
        <v>335</v>
      </c>
      <c r="E89" s="98">
        <v>90.4</v>
      </c>
      <c r="F89" s="98">
        <v>99.6</v>
      </c>
      <c r="G89" s="98">
        <v>81.5</v>
      </c>
      <c r="H89" s="98">
        <v>91.7</v>
      </c>
      <c r="I89" s="98">
        <v>96.1</v>
      </c>
      <c r="J89" s="98">
        <v>96.8</v>
      </c>
      <c r="K89" s="98">
        <v>91</v>
      </c>
    </row>
    <row r="90" spans="1:11" x14ac:dyDescent="0.25">
      <c r="A90" s="96">
        <v>1911180100</v>
      </c>
      <c r="B90" s="14" t="s">
        <v>336</v>
      </c>
      <c r="C90" s="14" t="s">
        <v>337</v>
      </c>
      <c r="D90" s="97" t="s">
        <v>338</v>
      </c>
      <c r="E90" s="98">
        <v>94.8</v>
      </c>
      <c r="F90" s="98">
        <v>95.7</v>
      </c>
      <c r="G90" s="98">
        <v>85.7</v>
      </c>
      <c r="H90" s="98">
        <v>101</v>
      </c>
      <c r="I90" s="98">
        <v>97.6</v>
      </c>
      <c r="J90" s="98">
        <v>104.2</v>
      </c>
      <c r="K90" s="98">
        <v>98.3</v>
      </c>
    </row>
    <row r="91" spans="1:11" x14ac:dyDescent="0.25">
      <c r="A91" s="96">
        <v>1915460177</v>
      </c>
      <c r="B91" s="14" t="s">
        <v>336</v>
      </c>
      <c r="C91" s="97" t="s">
        <v>339</v>
      </c>
      <c r="D91" s="97" t="s">
        <v>340</v>
      </c>
      <c r="E91" s="98">
        <v>87.5</v>
      </c>
      <c r="F91" s="98">
        <v>95.3</v>
      </c>
      <c r="G91" s="98">
        <v>66.599999999999994</v>
      </c>
      <c r="H91" s="98">
        <v>101</v>
      </c>
      <c r="I91" s="98">
        <v>100.8</v>
      </c>
      <c r="J91" s="98">
        <v>96.6</v>
      </c>
      <c r="K91" s="98">
        <v>93.3</v>
      </c>
    </row>
    <row r="92" spans="1:11" x14ac:dyDescent="0.25">
      <c r="A92" s="96">
        <v>1919340300</v>
      </c>
      <c r="B92" s="14" t="s">
        <v>336</v>
      </c>
      <c r="C92" s="97" t="s">
        <v>341</v>
      </c>
      <c r="D92" s="97" t="s">
        <v>342</v>
      </c>
      <c r="E92" s="98">
        <v>90.3</v>
      </c>
      <c r="F92" s="98">
        <v>97.1</v>
      </c>
      <c r="G92" s="98">
        <v>78.3</v>
      </c>
      <c r="H92" s="98">
        <v>82.9</v>
      </c>
      <c r="I92" s="98">
        <v>104.6</v>
      </c>
      <c r="J92" s="98">
        <v>96.8</v>
      </c>
      <c r="K92" s="98">
        <v>94.5</v>
      </c>
    </row>
    <row r="93" spans="1:11" x14ac:dyDescent="0.25">
      <c r="A93" s="96">
        <v>1919780330</v>
      </c>
      <c r="B93" s="14" t="s">
        <v>336</v>
      </c>
      <c r="C93" s="14" t="s">
        <v>773</v>
      </c>
      <c r="D93" s="97" t="s">
        <v>774</v>
      </c>
      <c r="E93" s="98">
        <v>85.3</v>
      </c>
      <c r="F93" s="98">
        <v>99.1</v>
      </c>
      <c r="G93" s="98">
        <v>65.400000000000006</v>
      </c>
      <c r="H93" s="98">
        <v>80.599999999999994</v>
      </c>
      <c r="I93" s="98">
        <v>93.5</v>
      </c>
      <c r="J93" s="98">
        <v>88</v>
      </c>
      <c r="K93" s="98">
        <v>94.1</v>
      </c>
    </row>
    <row r="94" spans="1:11" x14ac:dyDescent="0.25">
      <c r="A94" s="96">
        <v>1920220360</v>
      </c>
      <c r="B94" s="14" t="s">
        <v>336</v>
      </c>
      <c r="C94" s="97" t="s">
        <v>343</v>
      </c>
      <c r="D94" s="97" t="s">
        <v>344</v>
      </c>
      <c r="E94" s="98">
        <v>91</v>
      </c>
      <c r="F94" s="98">
        <v>98</v>
      </c>
      <c r="G94" s="98">
        <v>70.3</v>
      </c>
      <c r="H94" s="98">
        <v>97.9</v>
      </c>
      <c r="I94" s="98">
        <v>104.3</v>
      </c>
      <c r="J94" s="98">
        <v>93.7</v>
      </c>
      <c r="K94" s="98">
        <v>99.5</v>
      </c>
    </row>
    <row r="95" spans="1:11" x14ac:dyDescent="0.25">
      <c r="A95" s="96">
        <v>1932380650</v>
      </c>
      <c r="B95" s="14" t="s">
        <v>336</v>
      </c>
      <c r="C95" s="97" t="s">
        <v>345</v>
      </c>
      <c r="D95" s="97" t="s">
        <v>346</v>
      </c>
      <c r="E95" s="98">
        <v>92.7</v>
      </c>
      <c r="F95" s="98">
        <v>94.7</v>
      </c>
      <c r="G95" s="98">
        <v>82.3</v>
      </c>
      <c r="H95" s="98">
        <v>101.3</v>
      </c>
      <c r="I95" s="98">
        <v>91.6</v>
      </c>
      <c r="J95" s="98">
        <v>95.4</v>
      </c>
      <c r="K95" s="98">
        <v>98.3</v>
      </c>
    </row>
    <row r="96" spans="1:11" x14ac:dyDescent="0.25">
      <c r="A96" s="96">
        <v>1947940900</v>
      </c>
      <c r="B96" s="14" t="s">
        <v>336</v>
      </c>
      <c r="C96" s="97" t="s">
        <v>347</v>
      </c>
      <c r="D96" s="97" t="s">
        <v>348</v>
      </c>
      <c r="E96" s="98">
        <v>86.9</v>
      </c>
      <c r="F96" s="98">
        <v>95.8</v>
      </c>
      <c r="G96" s="98">
        <v>79.5</v>
      </c>
      <c r="H96" s="98">
        <v>80.8</v>
      </c>
      <c r="I96" s="98">
        <v>91.6</v>
      </c>
      <c r="J96" s="98">
        <v>94.4</v>
      </c>
      <c r="K96" s="98">
        <v>88.4</v>
      </c>
    </row>
    <row r="97" spans="1:11" x14ac:dyDescent="0.25">
      <c r="A97" s="96">
        <v>2026740400</v>
      </c>
      <c r="B97" s="14" t="s">
        <v>349</v>
      </c>
      <c r="C97" s="14" t="s">
        <v>775</v>
      </c>
      <c r="D97" s="97" t="s">
        <v>776</v>
      </c>
      <c r="E97" s="98">
        <v>88.6</v>
      </c>
      <c r="F97" s="98">
        <v>96.5</v>
      </c>
      <c r="G97" s="98">
        <v>78.400000000000006</v>
      </c>
      <c r="H97" s="98">
        <v>97.8</v>
      </c>
      <c r="I97" s="98">
        <v>83.3</v>
      </c>
      <c r="J97" s="98">
        <v>102.4</v>
      </c>
      <c r="K97" s="98">
        <v>90.7</v>
      </c>
    </row>
    <row r="98" spans="1:11" x14ac:dyDescent="0.25">
      <c r="A98" s="96">
        <v>2031740650</v>
      </c>
      <c r="B98" s="14" t="s">
        <v>349</v>
      </c>
      <c r="C98" s="97" t="s">
        <v>350</v>
      </c>
      <c r="D98" s="97" t="s">
        <v>351</v>
      </c>
      <c r="E98" s="98">
        <v>91</v>
      </c>
      <c r="F98" s="98">
        <v>95.5</v>
      </c>
      <c r="G98" s="98">
        <v>75.099999999999994</v>
      </c>
      <c r="H98" s="98">
        <v>101</v>
      </c>
      <c r="I98" s="98">
        <v>95.7</v>
      </c>
      <c r="J98" s="98">
        <v>100.1</v>
      </c>
      <c r="K98" s="98">
        <v>97.1</v>
      </c>
    </row>
    <row r="99" spans="1:11" x14ac:dyDescent="0.25">
      <c r="A99" s="96">
        <v>2928140650</v>
      </c>
      <c r="B99" s="14" t="s">
        <v>349</v>
      </c>
      <c r="C99" s="14" t="s">
        <v>422</v>
      </c>
      <c r="D99" s="97" t="s">
        <v>868</v>
      </c>
      <c r="E99" s="98">
        <v>101.4</v>
      </c>
      <c r="F99" s="98">
        <v>96.4</v>
      </c>
      <c r="G99" s="98">
        <v>105</v>
      </c>
      <c r="H99" s="98">
        <v>97.3</v>
      </c>
      <c r="I99" s="98">
        <v>96.1</v>
      </c>
      <c r="J99" s="98">
        <v>105.4</v>
      </c>
      <c r="K99" s="98">
        <v>102.4</v>
      </c>
    </row>
    <row r="100" spans="1:11" x14ac:dyDescent="0.25">
      <c r="A100" s="96">
        <v>2038260700</v>
      </c>
      <c r="B100" s="14" t="s">
        <v>349</v>
      </c>
      <c r="C100" s="97" t="s">
        <v>352</v>
      </c>
      <c r="D100" s="97" t="s">
        <v>353</v>
      </c>
      <c r="E100" s="98">
        <v>82.1</v>
      </c>
      <c r="F100" s="98">
        <v>93.2</v>
      </c>
      <c r="G100" s="98">
        <v>72.599999999999994</v>
      </c>
      <c r="H100" s="98">
        <v>97.5</v>
      </c>
      <c r="I100" s="98">
        <v>83.1</v>
      </c>
      <c r="J100" s="98">
        <v>75.5</v>
      </c>
      <c r="K100" s="98">
        <v>81.8</v>
      </c>
    </row>
    <row r="101" spans="1:11" x14ac:dyDescent="0.25">
      <c r="A101" s="96">
        <v>2041460750</v>
      </c>
      <c r="B101" s="14" t="s">
        <v>349</v>
      </c>
      <c r="C101" s="97" t="s">
        <v>354</v>
      </c>
      <c r="D101" s="97" t="s">
        <v>355</v>
      </c>
      <c r="E101" s="98">
        <v>83.1</v>
      </c>
      <c r="F101" s="98">
        <v>95.3</v>
      </c>
      <c r="G101" s="98">
        <v>66.3</v>
      </c>
      <c r="H101" s="98">
        <v>100.7</v>
      </c>
      <c r="I101" s="98">
        <v>90.4</v>
      </c>
      <c r="J101" s="98">
        <v>97</v>
      </c>
      <c r="K101" s="98">
        <v>83.4</v>
      </c>
    </row>
    <row r="102" spans="1:11" x14ac:dyDescent="0.25">
      <c r="A102" s="96">
        <v>2045820800</v>
      </c>
      <c r="B102" s="14" t="s">
        <v>349</v>
      </c>
      <c r="C102" s="97" t="s">
        <v>356</v>
      </c>
      <c r="D102" s="97" t="s">
        <v>357</v>
      </c>
      <c r="E102" s="98">
        <v>86.4</v>
      </c>
      <c r="F102" s="98">
        <v>95.9</v>
      </c>
      <c r="G102" s="98">
        <v>73.7</v>
      </c>
      <c r="H102" s="98">
        <v>93.4</v>
      </c>
      <c r="I102" s="98">
        <v>86.1</v>
      </c>
      <c r="J102" s="98">
        <v>112.9</v>
      </c>
      <c r="K102" s="98">
        <v>87.4</v>
      </c>
    </row>
    <row r="103" spans="1:11" x14ac:dyDescent="0.25">
      <c r="A103" s="96">
        <v>2048620900</v>
      </c>
      <c r="B103" s="14" t="s">
        <v>349</v>
      </c>
      <c r="C103" s="97" t="s">
        <v>358</v>
      </c>
      <c r="D103" s="97" t="s">
        <v>359</v>
      </c>
      <c r="E103" s="98">
        <v>88.8</v>
      </c>
      <c r="F103" s="98">
        <v>95.2</v>
      </c>
      <c r="G103" s="98">
        <v>66.099999999999994</v>
      </c>
      <c r="H103" s="98">
        <v>98.6</v>
      </c>
      <c r="I103" s="98">
        <v>96.7</v>
      </c>
      <c r="J103" s="98">
        <v>97.8</v>
      </c>
      <c r="K103" s="98">
        <v>99</v>
      </c>
    </row>
    <row r="104" spans="1:11" x14ac:dyDescent="0.25">
      <c r="A104" s="96">
        <v>2130460600</v>
      </c>
      <c r="B104" s="14" t="s">
        <v>360</v>
      </c>
      <c r="C104" s="97" t="s">
        <v>361</v>
      </c>
      <c r="D104" s="97" t="s">
        <v>362</v>
      </c>
      <c r="E104" s="98">
        <v>92</v>
      </c>
      <c r="F104" s="98">
        <v>100.6</v>
      </c>
      <c r="G104" s="98">
        <v>77.2</v>
      </c>
      <c r="H104" s="98">
        <v>85.2</v>
      </c>
      <c r="I104" s="98">
        <v>97</v>
      </c>
      <c r="J104" s="98">
        <v>95.5</v>
      </c>
      <c r="K104" s="98">
        <v>100.3</v>
      </c>
    </row>
    <row r="105" spans="1:11" x14ac:dyDescent="0.25">
      <c r="A105" s="96">
        <v>2131140700</v>
      </c>
      <c r="B105" s="14" t="s">
        <v>360</v>
      </c>
      <c r="C105" s="97" t="s">
        <v>363</v>
      </c>
      <c r="D105" s="97" t="s">
        <v>364</v>
      </c>
      <c r="E105" s="98">
        <v>93.4</v>
      </c>
      <c r="F105" s="98">
        <v>99.1</v>
      </c>
      <c r="G105" s="98">
        <v>78.7</v>
      </c>
      <c r="H105" s="98">
        <v>84.1</v>
      </c>
      <c r="I105" s="98">
        <v>96.4</v>
      </c>
      <c r="J105" s="98">
        <v>110.3</v>
      </c>
      <c r="K105" s="98">
        <v>102.2</v>
      </c>
    </row>
    <row r="106" spans="1:11" x14ac:dyDescent="0.25">
      <c r="A106" s="96">
        <v>2210780100</v>
      </c>
      <c r="B106" s="14" t="s">
        <v>365</v>
      </c>
      <c r="C106" s="97" t="s">
        <v>366</v>
      </c>
      <c r="D106" s="97" t="s">
        <v>367</v>
      </c>
      <c r="E106" s="98">
        <v>91.9</v>
      </c>
      <c r="F106" s="98">
        <v>96.3</v>
      </c>
      <c r="G106" s="98">
        <v>73.7</v>
      </c>
      <c r="H106" s="98">
        <v>97</v>
      </c>
      <c r="I106" s="98">
        <v>97.8</v>
      </c>
      <c r="J106" s="98">
        <v>88.7</v>
      </c>
      <c r="K106" s="98">
        <v>102.6</v>
      </c>
    </row>
    <row r="107" spans="1:11" x14ac:dyDescent="0.25">
      <c r="A107" s="96">
        <v>2212940200</v>
      </c>
      <c r="B107" s="14" t="s">
        <v>365</v>
      </c>
      <c r="C107" s="97" t="s">
        <v>368</v>
      </c>
      <c r="D107" s="97" t="s">
        <v>369</v>
      </c>
      <c r="E107" s="98">
        <v>92.4</v>
      </c>
      <c r="F107" s="98">
        <v>97.6</v>
      </c>
      <c r="G107" s="98">
        <v>83.6</v>
      </c>
      <c r="H107" s="98">
        <v>69.099999999999994</v>
      </c>
      <c r="I107" s="98">
        <v>89.6</v>
      </c>
      <c r="J107" s="98">
        <v>90.2</v>
      </c>
      <c r="K107" s="98">
        <v>103.9</v>
      </c>
    </row>
    <row r="108" spans="1:11" x14ac:dyDescent="0.25">
      <c r="A108" s="96">
        <v>2225220350</v>
      </c>
      <c r="B108" s="14" t="s">
        <v>365</v>
      </c>
      <c r="C108" s="97" t="s">
        <v>838</v>
      </c>
      <c r="D108" s="97" t="s">
        <v>839</v>
      </c>
      <c r="E108" s="98">
        <v>85</v>
      </c>
      <c r="F108" s="98">
        <v>95.3</v>
      </c>
      <c r="G108" s="98">
        <v>64.7</v>
      </c>
      <c r="H108" s="98">
        <v>75.900000000000006</v>
      </c>
      <c r="I108" s="98">
        <v>91.6</v>
      </c>
      <c r="J108" s="98">
        <v>99.9</v>
      </c>
      <c r="K108" s="98">
        <v>95.5</v>
      </c>
    </row>
    <row r="109" spans="1:11" x14ac:dyDescent="0.25">
      <c r="A109" s="96">
        <v>2226380365</v>
      </c>
      <c r="B109" s="14" t="s">
        <v>365</v>
      </c>
      <c r="C109" s="97" t="s">
        <v>370</v>
      </c>
      <c r="D109" s="97" t="s">
        <v>371</v>
      </c>
      <c r="E109" s="98">
        <v>92.3</v>
      </c>
      <c r="F109" s="98">
        <v>94.3</v>
      </c>
      <c r="G109" s="98">
        <v>83.5</v>
      </c>
      <c r="H109" s="98">
        <v>79.900000000000006</v>
      </c>
      <c r="I109" s="98">
        <v>99.2</v>
      </c>
      <c r="J109" s="98">
        <v>97</v>
      </c>
      <c r="K109" s="98">
        <v>99.2</v>
      </c>
    </row>
    <row r="110" spans="1:11" x14ac:dyDescent="0.25">
      <c r="A110" s="96">
        <v>2229180400</v>
      </c>
      <c r="B110" s="14" t="s">
        <v>365</v>
      </c>
      <c r="C110" s="97" t="s">
        <v>373</v>
      </c>
      <c r="D110" s="97" t="s">
        <v>374</v>
      </c>
      <c r="E110" s="98">
        <v>87.3</v>
      </c>
      <c r="F110" s="98">
        <v>97.2</v>
      </c>
      <c r="G110" s="98">
        <v>63.9</v>
      </c>
      <c r="H110" s="98">
        <v>85.6</v>
      </c>
      <c r="I110" s="98">
        <v>98.6</v>
      </c>
      <c r="J110" s="98">
        <v>80.5</v>
      </c>
      <c r="K110" s="98">
        <v>100.6</v>
      </c>
    </row>
    <row r="111" spans="1:11" x14ac:dyDescent="0.25">
      <c r="A111" s="96">
        <v>2229340450</v>
      </c>
      <c r="B111" s="14" t="s">
        <v>365</v>
      </c>
      <c r="C111" s="97" t="s">
        <v>375</v>
      </c>
      <c r="D111" s="97" t="s">
        <v>376</v>
      </c>
      <c r="E111" s="98">
        <v>87</v>
      </c>
      <c r="F111" s="98">
        <v>95.9</v>
      </c>
      <c r="G111" s="98">
        <v>66.3</v>
      </c>
      <c r="H111" s="98">
        <v>68</v>
      </c>
      <c r="I111" s="98">
        <v>102.5</v>
      </c>
      <c r="J111" s="98">
        <v>102.7</v>
      </c>
      <c r="K111" s="98">
        <v>98.6</v>
      </c>
    </row>
    <row r="112" spans="1:11" x14ac:dyDescent="0.25">
      <c r="A112" s="96">
        <v>2233740500</v>
      </c>
      <c r="B112" s="14" t="s">
        <v>365</v>
      </c>
      <c r="C112" s="14" t="s">
        <v>377</v>
      </c>
      <c r="D112" s="97" t="s">
        <v>378</v>
      </c>
      <c r="E112" s="98">
        <v>89.5</v>
      </c>
      <c r="F112" s="98">
        <v>96.2</v>
      </c>
      <c r="G112" s="98">
        <v>75.5</v>
      </c>
      <c r="H112" s="98">
        <v>73.2</v>
      </c>
      <c r="I112" s="98">
        <v>90.7</v>
      </c>
      <c r="J112" s="98">
        <v>94</v>
      </c>
      <c r="K112" s="98">
        <v>101.1</v>
      </c>
    </row>
    <row r="113" spans="1:11" x14ac:dyDescent="0.25">
      <c r="A113" s="96">
        <v>2235380600</v>
      </c>
      <c r="B113" s="14" t="s">
        <v>365</v>
      </c>
      <c r="C113" s="97" t="s">
        <v>379</v>
      </c>
      <c r="D113" s="97" t="s">
        <v>380</v>
      </c>
      <c r="E113" s="98">
        <v>112.2</v>
      </c>
      <c r="F113" s="98">
        <v>99.1</v>
      </c>
      <c r="G113" s="98">
        <v>148.30000000000001</v>
      </c>
      <c r="H113" s="98">
        <v>71.599999999999994</v>
      </c>
      <c r="I113" s="98">
        <v>96.3</v>
      </c>
      <c r="J113" s="98">
        <v>101.1</v>
      </c>
      <c r="K113" s="98">
        <v>103.8</v>
      </c>
    </row>
    <row r="114" spans="1:11" x14ac:dyDescent="0.25">
      <c r="A114" s="96">
        <v>2243340800</v>
      </c>
      <c r="B114" s="14" t="s">
        <v>365</v>
      </c>
      <c r="C114" s="97" t="s">
        <v>381</v>
      </c>
      <c r="D114" s="97" t="s">
        <v>382</v>
      </c>
      <c r="E114" s="98">
        <v>95.8</v>
      </c>
      <c r="F114" s="98">
        <v>97.3</v>
      </c>
      <c r="G114" s="98">
        <v>86.8</v>
      </c>
      <c r="H114" s="98">
        <v>102.3</v>
      </c>
      <c r="I114" s="98">
        <v>96.8</v>
      </c>
      <c r="J114" s="98">
        <v>100.8</v>
      </c>
      <c r="K114" s="98">
        <v>100.1</v>
      </c>
    </row>
    <row r="115" spans="1:11" x14ac:dyDescent="0.25">
      <c r="A115" s="96">
        <v>2226380900</v>
      </c>
      <c r="B115" s="14" t="s">
        <v>365</v>
      </c>
      <c r="C115" s="97" t="s">
        <v>370</v>
      </c>
      <c r="D115" s="97" t="s">
        <v>372</v>
      </c>
      <c r="E115" s="98">
        <v>89.5</v>
      </c>
      <c r="F115" s="98">
        <v>93.8</v>
      </c>
      <c r="G115" s="98">
        <v>81.900000000000006</v>
      </c>
      <c r="H115" s="98">
        <v>81.5</v>
      </c>
      <c r="I115" s="98">
        <v>99</v>
      </c>
      <c r="J115" s="98">
        <v>102.4</v>
      </c>
      <c r="K115" s="98">
        <v>91.7</v>
      </c>
    </row>
    <row r="116" spans="1:11" x14ac:dyDescent="0.25">
      <c r="A116" s="96">
        <v>2338860500</v>
      </c>
      <c r="B116" s="14" t="s">
        <v>383</v>
      </c>
      <c r="C116" s="97" t="s">
        <v>384</v>
      </c>
      <c r="D116" s="97" t="s">
        <v>385</v>
      </c>
      <c r="E116" s="98">
        <v>112.6</v>
      </c>
      <c r="F116" s="98">
        <v>101.4</v>
      </c>
      <c r="G116" s="98">
        <v>130.19999999999999</v>
      </c>
      <c r="H116" s="98">
        <v>113.2</v>
      </c>
      <c r="I116" s="98">
        <v>107</v>
      </c>
      <c r="J116" s="98">
        <v>114.4</v>
      </c>
      <c r="K116" s="98">
        <v>104</v>
      </c>
    </row>
    <row r="117" spans="1:11" x14ac:dyDescent="0.25">
      <c r="A117" s="96">
        <v>2412580100</v>
      </c>
      <c r="B117" s="14" t="s">
        <v>386</v>
      </c>
      <c r="C117" s="14" t="s">
        <v>387</v>
      </c>
      <c r="D117" s="14" t="s">
        <v>388</v>
      </c>
      <c r="E117" s="98">
        <v>100.5</v>
      </c>
      <c r="F117" s="98">
        <v>102.6</v>
      </c>
      <c r="G117" s="98">
        <v>86.2</v>
      </c>
      <c r="H117" s="98">
        <v>112.7</v>
      </c>
      <c r="I117" s="98">
        <v>104.2</v>
      </c>
      <c r="J117" s="98">
        <v>94.5</v>
      </c>
      <c r="K117" s="98">
        <v>108.1</v>
      </c>
    </row>
    <row r="118" spans="1:11" x14ac:dyDescent="0.25">
      <c r="A118" s="96">
        <v>2423224250</v>
      </c>
      <c r="B118" s="14" t="s">
        <v>386</v>
      </c>
      <c r="C118" s="14" t="s">
        <v>806</v>
      </c>
      <c r="D118" s="97" t="s">
        <v>389</v>
      </c>
      <c r="E118" s="98">
        <v>130.1</v>
      </c>
      <c r="F118" s="98">
        <v>109.6</v>
      </c>
      <c r="G118" s="98">
        <v>185.2</v>
      </c>
      <c r="H118" s="98">
        <v>110</v>
      </c>
      <c r="I118" s="98">
        <v>102.1</v>
      </c>
      <c r="J118" s="98">
        <v>111</v>
      </c>
      <c r="K118" s="98">
        <v>108.6</v>
      </c>
    </row>
    <row r="119" spans="1:11" x14ac:dyDescent="0.25">
      <c r="A119" s="96">
        <v>2514454200</v>
      </c>
      <c r="B119" s="14" t="s">
        <v>390</v>
      </c>
      <c r="C119" s="97" t="s">
        <v>391</v>
      </c>
      <c r="D119" s="97" t="s">
        <v>392</v>
      </c>
      <c r="E119" s="98">
        <v>145.80000000000001</v>
      </c>
      <c r="F119" s="98">
        <v>104.1</v>
      </c>
      <c r="G119" s="98">
        <v>218.5</v>
      </c>
      <c r="H119" s="98">
        <v>152.1</v>
      </c>
      <c r="I119" s="98">
        <v>108.2</v>
      </c>
      <c r="J119" s="98">
        <v>128.80000000000001</v>
      </c>
      <c r="K119" s="98">
        <v>115</v>
      </c>
    </row>
    <row r="120" spans="1:11" x14ac:dyDescent="0.25">
      <c r="A120" s="96">
        <v>2515764530</v>
      </c>
      <c r="B120" s="14" t="s">
        <v>390</v>
      </c>
      <c r="C120" s="14" t="s">
        <v>814</v>
      </c>
      <c r="D120" s="97" t="s">
        <v>815</v>
      </c>
      <c r="E120" s="98">
        <v>136.5</v>
      </c>
      <c r="F120" s="98">
        <v>107.1</v>
      </c>
      <c r="G120" s="98">
        <v>174.5</v>
      </c>
      <c r="H120" s="98">
        <v>152.80000000000001</v>
      </c>
      <c r="I120" s="98">
        <v>98.3</v>
      </c>
      <c r="J120" s="98">
        <v>108.6</v>
      </c>
      <c r="K120" s="98">
        <v>128</v>
      </c>
    </row>
    <row r="121" spans="1:11" x14ac:dyDescent="0.25">
      <c r="A121" s="96">
        <v>2635660855</v>
      </c>
      <c r="B121" s="14" t="s">
        <v>393</v>
      </c>
      <c r="C121" s="97" t="s">
        <v>801</v>
      </c>
      <c r="D121" s="97" t="s">
        <v>777</v>
      </c>
      <c r="E121" s="98">
        <v>82.8</v>
      </c>
      <c r="F121" s="98">
        <v>96.9</v>
      </c>
      <c r="G121" s="98">
        <v>63</v>
      </c>
      <c r="H121" s="98">
        <v>91.9</v>
      </c>
      <c r="I121" s="98">
        <v>100.5</v>
      </c>
      <c r="J121" s="98">
        <v>84.1</v>
      </c>
      <c r="K121" s="98">
        <v>85.8</v>
      </c>
    </row>
    <row r="122" spans="1:11" x14ac:dyDescent="0.25">
      <c r="A122" s="96">
        <v>2619804400</v>
      </c>
      <c r="B122" s="14" t="s">
        <v>393</v>
      </c>
      <c r="C122" s="97" t="s">
        <v>394</v>
      </c>
      <c r="D122" s="97" t="s">
        <v>395</v>
      </c>
      <c r="E122" s="98">
        <v>102.9</v>
      </c>
      <c r="F122" s="98">
        <v>101</v>
      </c>
      <c r="G122" s="98">
        <v>105.2</v>
      </c>
      <c r="H122" s="98">
        <v>101.1</v>
      </c>
      <c r="I122" s="98">
        <v>103.8</v>
      </c>
      <c r="J122" s="98">
        <v>106.5</v>
      </c>
      <c r="K122" s="98">
        <v>101.5</v>
      </c>
    </row>
    <row r="123" spans="1:11" x14ac:dyDescent="0.25">
      <c r="A123" s="96">
        <v>2622420500</v>
      </c>
      <c r="B123" s="14" t="s">
        <v>393</v>
      </c>
      <c r="C123" s="14" t="s">
        <v>847</v>
      </c>
      <c r="D123" s="97" t="s">
        <v>848</v>
      </c>
      <c r="E123" s="98">
        <v>90.9</v>
      </c>
      <c r="F123" s="98">
        <v>98.9</v>
      </c>
      <c r="G123" s="98">
        <v>67</v>
      </c>
      <c r="H123" s="98">
        <v>100.6</v>
      </c>
      <c r="I123" s="98">
        <v>98</v>
      </c>
      <c r="J123" s="98">
        <v>77.900000000000006</v>
      </c>
      <c r="K123" s="98">
        <v>104.6</v>
      </c>
    </row>
    <row r="124" spans="1:11" x14ac:dyDescent="0.25">
      <c r="A124" s="96">
        <v>2624340570</v>
      </c>
      <c r="B124" s="14" t="s">
        <v>393</v>
      </c>
      <c r="C124" s="14" t="s">
        <v>396</v>
      </c>
      <c r="D124" s="97" t="s">
        <v>397</v>
      </c>
      <c r="E124" s="98">
        <v>99.1</v>
      </c>
      <c r="F124" s="98">
        <v>98.4</v>
      </c>
      <c r="G124" s="98">
        <v>92</v>
      </c>
      <c r="H124" s="98">
        <v>97.3</v>
      </c>
      <c r="I124" s="98">
        <v>99.1</v>
      </c>
      <c r="J124" s="98">
        <v>98.4</v>
      </c>
      <c r="K124" s="98">
        <v>105.7</v>
      </c>
    </row>
    <row r="125" spans="1:11" x14ac:dyDescent="0.25">
      <c r="A125" s="96">
        <v>2628020650</v>
      </c>
      <c r="B125" s="14" t="s">
        <v>393</v>
      </c>
      <c r="C125" s="14" t="s">
        <v>398</v>
      </c>
      <c r="D125" s="97" t="s">
        <v>399</v>
      </c>
      <c r="E125" s="98">
        <v>84.3</v>
      </c>
      <c r="F125" s="98">
        <v>97.2</v>
      </c>
      <c r="G125" s="98">
        <v>60.4</v>
      </c>
      <c r="H125" s="98">
        <v>97.4</v>
      </c>
      <c r="I125" s="98">
        <v>97.7</v>
      </c>
      <c r="J125" s="98">
        <v>88.8</v>
      </c>
      <c r="K125" s="98">
        <v>90.9</v>
      </c>
    </row>
    <row r="126" spans="1:11" x14ac:dyDescent="0.25">
      <c r="A126" s="96">
        <v>2731860500</v>
      </c>
      <c r="B126" s="14" t="s">
        <v>400</v>
      </c>
      <c r="C126" s="97" t="s">
        <v>401</v>
      </c>
      <c r="D126" s="97" t="s">
        <v>402</v>
      </c>
      <c r="E126" s="98">
        <v>94.8</v>
      </c>
      <c r="F126" s="98">
        <v>103.3</v>
      </c>
      <c r="G126" s="98">
        <v>78.599999999999994</v>
      </c>
      <c r="H126" s="98">
        <v>101.7</v>
      </c>
      <c r="I126" s="98">
        <v>96.9</v>
      </c>
      <c r="J126" s="98">
        <v>109.2</v>
      </c>
      <c r="K126" s="98">
        <v>100.2</v>
      </c>
    </row>
    <row r="127" spans="1:11" x14ac:dyDescent="0.25">
      <c r="A127" s="96">
        <v>2733460511</v>
      </c>
      <c r="B127" s="14" t="s">
        <v>400</v>
      </c>
      <c r="C127" s="14" t="s">
        <v>403</v>
      </c>
      <c r="D127" s="97" t="s">
        <v>404</v>
      </c>
      <c r="E127" s="98">
        <v>93.2</v>
      </c>
      <c r="F127" s="98">
        <v>102.4</v>
      </c>
      <c r="G127" s="98">
        <v>82.4</v>
      </c>
      <c r="H127" s="98">
        <v>96.2</v>
      </c>
      <c r="I127" s="98">
        <v>96.5</v>
      </c>
      <c r="J127" s="98">
        <v>94.6</v>
      </c>
      <c r="K127" s="98">
        <v>96.2</v>
      </c>
    </row>
    <row r="128" spans="1:11" x14ac:dyDescent="0.25">
      <c r="A128" s="96">
        <v>2741060840</v>
      </c>
      <c r="B128" s="14" t="s">
        <v>400</v>
      </c>
      <c r="C128" s="14" t="s">
        <v>406</v>
      </c>
      <c r="D128" s="97" t="s">
        <v>407</v>
      </c>
      <c r="E128" s="98">
        <v>97.4</v>
      </c>
      <c r="F128" s="98">
        <v>96.8</v>
      </c>
      <c r="G128" s="98">
        <v>81.8</v>
      </c>
      <c r="H128" s="98">
        <v>94.3</v>
      </c>
      <c r="I128" s="98">
        <v>92.6</v>
      </c>
      <c r="J128" s="98">
        <v>116.7</v>
      </c>
      <c r="K128" s="98">
        <v>109.8</v>
      </c>
    </row>
    <row r="129" spans="1:11" x14ac:dyDescent="0.25">
      <c r="A129" s="96">
        <v>2733460880</v>
      </c>
      <c r="B129" s="14" t="s">
        <v>400</v>
      </c>
      <c r="C129" s="97" t="s">
        <v>403</v>
      </c>
      <c r="D129" s="97" t="s">
        <v>405</v>
      </c>
      <c r="E129" s="98">
        <v>93.7</v>
      </c>
      <c r="F129" s="98">
        <v>104.8</v>
      </c>
      <c r="G129" s="98">
        <v>80.7</v>
      </c>
      <c r="H129" s="98">
        <v>95.1</v>
      </c>
      <c r="I129" s="98">
        <v>96.4</v>
      </c>
      <c r="J129" s="98">
        <v>96.5</v>
      </c>
      <c r="K129" s="98">
        <v>98.1</v>
      </c>
    </row>
    <row r="130" spans="1:11" x14ac:dyDescent="0.25">
      <c r="A130" s="96">
        <v>2825620500</v>
      </c>
      <c r="B130" s="14" t="s">
        <v>408</v>
      </c>
      <c r="C130" s="97" t="s">
        <v>409</v>
      </c>
      <c r="D130" s="97" t="s">
        <v>410</v>
      </c>
      <c r="E130" s="98">
        <v>89.5</v>
      </c>
      <c r="F130" s="98">
        <v>97</v>
      </c>
      <c r="G130" s="98">
        <v>77.400000000000006</v>
      </c>
      <c r="H130" s="98">
        <v>93.7</v>
      </c>
      <c r="I130" s="98">
        <v>92.3</v>
      </c>
      <c r="J130" s="98">
        <v>104.3</v>
      </c>
      <c r="K130" s="98">
        <v>92.3</v>
      </c>
    </row>
    <row r="131" spans="1:11" x14ac:dyDescent="0.25">
      <c r="A131" s="96">
        <v>2827140600</v>
      </c>
      <c r="B131" s="14" t="s">
        <v>408</v>
      </c>
      <c r="C131" s="97" t="s">
        <v>411</v>
      </c>
      <c r="D131" s="97" t="s">
        <v>412</v>
      </c>
      <c r="E131" s="98">
        <v>90.2</v>
      </c>
      <c r="F131" s="98">
        <v>97.6</v>
      </c>
      <c r="G131" s="98">
        <v>79.900000000000006</v>
      </c>
      <c r="H131" s="98">
        <v>83.4</v>
      </c>
      <c r="I131" s="98">
        <v>85.2</v>
      </c>
      <c r="J131" s="98">
        <v>101.7</v>
      </c>
      <c r="K131" s="98">
        <v>96.8</v>
      </c>
    </row>
    <row r="132" spans="1:11" x14ac:dyDescent="0.25">
      <c r="A132" s="96">
        <v>2832940700</v>
      </c>
      <c r="B132" s="14" t="s">
        <v>408</v>
      </c>
      <c r="C132" s="97" t="s">
        <v>413</v>
      </c>
      <c r="D132" s="97" t="s">
        <v>414</v>
      </c>
      <c r="E132" s="98">
        <v>89.3</v>
      </c>
      <c r="F132" s="98">
        <v>95.8</v>
      </c>
      <c r="G132" s="98">
        <v>70.5</v>
      </c>
      <c r="H132" s="98">
        <v>95.2</v>
      </c>
      <c r="I132" s="98">
        <v>92.6</v>
      </c>
      <c r="J132" s="98">
        <v>97.9</v>
      </c>
      <c r="K132" s="98">
        <v>98.4</v>
      </c>
    </row>
    <row r="133" spans="1:11" x14ac:dyDescent="0.25">
      <c r="A133" s="96">
        <v>2846180850</v>
      </c>
      <c r="B133" s="14" t="s">
        <v>408</v>
      </c>
      <c r="C133" s="97" t="s">
        <v>415</v>
      </c>
      <c r="D133" s="97" t="s">
        <v>416</v>
      </c>
      <c r="E133" s="98">
        <v>82.1</v>
      </c>
      <c r="F133" s="98">
        <v>94.8</v>
      </c>
      <c r="G133" s="98">
        <v>67.099999999999994</v>
      </c>
      <c r="H133" s="98">
        <v>83.7</v>
      </c>
      <c r="I133" s="98">
        <v>90.1</v>
      </c>
      <c r="J133" s="98">
        <v>88.4</v>
      </c>
      <c r="K133" s="98">
        <v>85.4</v>
      </c>
    </row>
    <row r="134" spans="1:11" x14ac:dyDescent="0.25">
      <c r="A134" s="96">
        <v>2917860250</v>
      </c>
      <c r="B134" s="14" t="s">
        <v>417</v>
      </c>
      <c r="C134" s="97" t="s">
        <v>418</v>
      </c>
      <c r="D134" s="97" t="s">
        <v>419</v>
      </c>
      <c r="E134" s="98">
        <v>90.3</v>
      </c>
      <c r="F134" s="98">
        <v>96.5</v>
      </c>
      <c r="G134" s="98">
        <v>79.900000000000006</v>
      </c>
      <c r="H134" s="98">
        <v>96.5</v>
      </c>
      <c r="I134" s="98">
        <v>86.6</v>
      </c>
      <c r="J134" s="98">
        <v>99.4</v>
      </c>
      <c r="K134" s="98">
        <v>94.4</v>
      </c>
    </row>
    <row r="135" spans="1:11" x14ac:dyDescent="0.25">
      <c r="A135" s="96">
        <v>2927900500</v>
      </c>
      <c r="B135" s="14" t="s">
        <v>417</v>
      </c>
      <c r="C135" s="14" t="s">
        <v>420</v>
      </c>
      <c r="D135" s="97" t="s">
        <v>421</v>
      </c>
      <c r="E135" s="98">
        <v>85.5</v>
      </c>
      <c r="F135" s="98">
        <v>93.7</v>
      </c>
      <c r="G135" s="98">
        <v>66.3</v>
      </c>
      <c r="H135" s="98">
        <v>108.3</v>
      </c>
      <c r="I135" s="98">
        <v>81.2</v>
      </c>
      <c r="J135" s="98">
        <v>92.9</v>
      </c>
      <c r="K135" s="98">
        <v>92.1</v>
      </c>
    </row>
    <row r="136" spans="1:11" x14ac:dyDescent="0.25">
      <c r="A136" s="96">
        <v>2928140600</v>
      </c>
      <c r="B136" s="14" t="s">
        <v>417</v>
      </c>
      <c r="C136" s="97" t="s">
        <v>422</v>
      </c>
      <c r="D136" s="97" t="s">
        <v>423</v>
      </c>
      <c r="E136" s="98">
        <v>90.6</v>
      </c>
      <c r="F136" s="98">
        <v>97.1</v>
      </c>
      <c r="G136" s="98">
        <v>86.6</v>
      </c>
      <c r="H136" s="98">
        <v>103.9</v>
      </c>
      <c r="I136" s="98">
        <v>88.8</v>
      </c>
      <c r="J136" s="98">
        <v>82.7</v>
      </c>
      <c r="K136" s="98">
        <v>89.2</v>
      </c>
    </row>
    <row r="137" spans="1:11" x14ac:dyDescent="0.25">
      <c r="A137" s="96">
        <v>2944180920</v>
      </c>
      <c r="B137" s="14" t="s">
        <v>417</v>
      </c>
      <c r="C137" s="97" t="s">
        <v>426</v>
      </c>
      <c r="D137" s="97" t="s">
        <v>427</v>
      </c>
      <c r="E137" s="98">
        <v>87.9</v>
      </c>
      <c r="F137" s="98">
        <v>95.1</v>
      </c>
      <c r="G137" s="98">
        <v>77</v>
      </c>
      <c r="H137" s="98">
        <v>82.7</v>
      </c>
      <c r="I137" s="98">
        <v>88.2</v>
      </c>
      <c r="J137" s="98">
        <v>95.8</v>
      </c>
      <c r="K137" s="98">
        <v>93.9</v>
      </c>
    </row>
    <row r="138" spans="1:11" x14ac:dyDescent="0.25">
      <c r="A138" s="96">
        <v>2941180880</v>
      </c>
      <c r="B138" s="14" t="s">
        <v>417</v>
      </c>
      <c r="C138" s="97" t="s">
        <v>424</v>
      </c>
      <c r="D138" s="97" t="s">
        <v>425</v>
      </c>
      <c r="E138" s="98">
        <v>88.9</v>
      </c>
      <c r="F138" s="98">
        <v>98.9</v>
      </c>
      <c r="G138" s="98">
        <v>77.400000000000006</v>
      </c>
      <c r="H138" s="98">
        <v>96.6</v>
      </c>
      <c r="I138" s="98">
        <v>93.4</v>
      </c>
      <c r="J138" s="98">
        <v>87.7</v>
      </c>
      <c r="K138" s="98">
        <v>91.1</v>
      </c>
    </row>
    <row r="139" spans="1:11" x14ac:dyDescent="0.25">
      <c r="A139" s="96">
        <v>3013740200</v>
      </c>
      <c r="B139" s="14" t="s">
        <v>428</v>
      </c>
      <c r="C139" s="97" t="s">
        <v>840</v>
      </c>
      <c r="D139" s="97" t="s">
        <v>841</v>
      </c>
      <c r="E139" s="98">
        <v>98.5</v>
      </c>
      <c r="F139" s="98">
        <v>105.1</v>
      </c>
      <c r="G139" s="98">
        <v>94</v>
      </c>
      <c r="H139" s="98">
        <v>82</v>
      </c>
      <c r="I139" s="98">
        <v>111.9</v>
      </c>
      <c r="J139" s="98">
        <v>111.6</v>
      </c>
      <c r="K139" s="98">
        <v>98.1</v>
      </c>
    </row>
    <row r="140" spans="1:11" x14ac:dyDescent="0.25">
      <c r="A140" s="96">
        <v>3024500500</v>
      </c>
      <c r="B140" s="14" t="s">
        <v>428</v>
      </c>
      <c r="C140" s="97" t="s">
        <v>429</v>
      </c>
      <c r="D140" s="97" t="s">
        <v>430</v>
      </c>
      <c r="E140" s="98">
        <v>91.7</v>
      </c>
      <c r="F140" s="98">
        <v>100</v>
      </c>
      <c r="G140" s="98">
        <v>81.8</v>
      </c>
      <c r="H140" s="98">
        <v>82.6</v>
      </c>
      <c r="I140" s="98">
        <v>98.5</v>
      </c>
      <c r="J140" s="98">
        <v>98.5</v>
      </c>
      <c r="K140" s="98">
        <v>95.6</v>
      </c>
    </row>
    <row r="141" spans="1:11" x14ac:dyDescent="0.25">
      <c r="A141" s="96">
        <v>3130700600</v>
      </c>
      <c r="B141" s="14" t="s">
        <v>431</v>
      </c>
      <c r="C141" s="97" t="s">
        <v>432</v>
      </c>
      <c r="D141" s="97" t="s">
        <v>433</v>
      </c>
      <c r="E141" s="98">
        <v>94.5</v>
      </c>
      <c r="F141" s="98">
        <v>99</v>
      </c>
      <c r="G141" s="98">
        <v>77.7</v>
      </c>
      <c r="H141" s="98">
        <v>92.8</v>
      </c>
      <c r="I141" s="98">
        <v>99.2</v>
      </c>
      <c r="J141" s="98">
        <v>104.7</v>
      </c>
      <c r="K141" s="98">
        <v>104.1</v>
      </c>
    </row>
    <row r="142" spans="1:11" x14ac:dyDescent="0.25">
      <c r="A142" s="96">
        <v>3136540700</v>
      </c>
      <c r="B142" s="14" t="s">
        <v>431</v>
      </c>
      <c r="C142" s="97" t="s">
        <v>434</v>
      </c>
      <c r="D142" s="97" t="s">
        <v>435</v>
      </c>
      <c r="E142" s="98">
        <v>91.5</v>
      </c>
      <c r="F142" s="98">
        <v>99.4</v>
      </c>
      <c r="G142" s="98">
        <v>82</v>
      </c>
      <c r="H142" s="98">
        <v>84.6</v>
      </c>
      <c r="I142" s="98">
        <v>94</v>
      </c>
      <c r="J142" s="98">
        <v>93.4</v>
      </c>
      <c r="K142" s="98">
        <v>96.7</v>
      </c>
    </row>
    <row r="143" spans="1:11" x14ac:dyDescent="0.25">
      <c r="A143" s="96">
        <v>3229820400</v>
      </c>
      <c r="B143" s="14" t="s">
        <v>436</v>
      </c>
      <c r="C143" s="97" t="s">
        <v>437</v>
      </c>
      <c r="D143" s="97" t="s">
        <v>438</v>
      </c>
      <c r="E143" s="98">
        <v>98</v>
      </c>
      <c r="F143" s="98">
        <v>103.9</v>
      </c>
      <c r="G143" s="98">
        <v>104.9</v>
      </c>
      <c r="H143" s="98">
        <v>109.4</v>
      </c>
      <c r="I143" s="98">
        <v>114.6</v>
      </c>
      <c r="J143" s="98">
        <v>84.4</v>
      </c>
      <c r="K143" s="98">
        <v>84.5</v>
      </c>
    </row>
    <row r="144" spans="1:11" x14ac:dyDescent="0.25">
      <c r="A144" s="96">
        <v>3239900600</v>
      </c>
      <c r="B144" s="14" t="s">
        <v>436</v>
      </c>
      <c r="C144" s="97" t="s">
        <v>439</v>
      </c>
      <c r="D144" s="97" t="s">
        <v>440</v>
      </c>
      <c r="E144" s="98">
        <v>103.8</v>
      </c>
      <c r="F144" s="98">
        <v>102.6</v>
      </c>
      <c r="G144" s="98">
        <v>112.8</v>
      </c>
      <c r="H144" s="98">
        <v>90.3</v>
      </c>
      <c r="I144" s="98">
        <v>121.9</v>
      </c>
      <c r="J144" s="98">
        <v>88.4</v>
      </c>
      <c r="K144" s="98">
        <v>97.8</v>
      </c>
    </row>
    <row r="145" spans="1:11" x14ac:dyDescent="0.25">
      <c r="A145" s="96">
        <v>3331700500</v>
      </c>
      <c r="B145" s="14" t="s">
        <v>441</v>
      </c>
      <c r="C145" s="97" t="s">
        <v>442</v>
      </c>
      <c r="D145" s="97" t="s">
        <v>443</v>
      </c>
      <c r="E145" s="98">
        <v>112</v>
      </c>
      <c r="F145" s="98">
        <v>99.7</v>
      </c>
      <c r="G145" s="98">
        <v>117.5</v>
      </c>
      <c r="H145" s="98">
        <v>114.4</v>
      </c>
      <c r="I145" s="98">
        <v>105.3</v>
      </c>
      <c r="J145" s="98">
        <v>104.5</v>
      </c>
      <c r="K145" s="98">
        <v>115.1</v>
      </c>
    </row>
    <row r="146" spans="1:11" x14ac:dyDescent="0.25">
      <c r="A146" s="96">
        <v>3435614050</v>
      </c>
      <c r="B146" s="14" t="s">
        <v>444</v>
      </c>
      <c r="C146" s="97" t="s">
        <v>447</v>
      </c>
      <c r="D146" s="97" t="s">
        <v>448</v>
      </c>
      <c r="E146" s="98">
        <v>119.7</v>
      </c>
      <c r="F146" s="98">
        <v>105.9</v>
      </c>
      <c r="G146" s="98">
        <v>151.9</v>
      </c>
      <c r="H146" s="98">
        <v>103</v>
      </c>
      <c r="I146" s="98">
        <v>105</v>
      </c>
      <c r="J146" s="98">
        <v>107.1</v>
      </c>
      <c r="K146" s="98">
        <v>108.8</v>
      </c>
    </row>
    <row r="147" spans="1:11" x14ac:dyDescent="0.25">
      <c r="A147" s="96">
        <v>3435154250</v>
      </c>
      <c r="B147" s="14" t="s">
        <v>444</v>
      </c>
      <c r="C147" s="97" t="s">
        <v>810</v>
      </c>
      <c r="D147" s="97" t="s">
        <v>449</v>
      </c>
      <c r="E147" s="98">
        <v>116.4</v>
      </c>
      <c r="F147" s="98">
        <v>101.2</v>
      </c>
      <c r="G147" s="98">
        <v>138.6</v>
      </c>
      <c r="H147" s="98">
        <v>102.6</v>
      </c>
      <c r="I147" s="98">
        <v>107.9</v>
      </c>
      <c r="J147" s="98">
        <v>115.5</v>
      </c>
      <c r="K147" s="98">
        <v>110.4</v>
      </c>
    </row>
    <row r="148" spans="1:11" x14ac:dyDescent="0.25">
      <c r="A148" s="96">
        <v>3435614260</v>
      </c>
      <c r="B148" s="14" t="s">
        <v>444</v>
      </c>
      <c r="C148" s="97" t="s">
        <v>447</v>
      </c>
      <c r="D148" s="97" t="s">
        <v>450</v>
      </c>
      <c r="E148" s="98">
        <v>109.1</v>
      </c>
      <c r="F148" s="98">
        <v>103.3</v>
      </c>
      <c r="G148" s="98">
        <v>129.69999999999999</v>
      </c>
      <c r="H148" s="98">
        <v>94.5</v>
      </c>
      <c r="I148" s="98">
        <v>101.6</v>
      </c>
      <c r="J148" s="98">
        <v>99.4</v>
      </c>
      <c r="K148" s="98">
        <v>101.5</v>
      </c>
    </row>
    <row r="149" spans="1:11" x14ac:dyDescent="0.25">
      <c r="A149" s="96">
        <v>3435084500</v>
      </c>
      <c r="B149" s="14" t="s">
        <v>444</v>
      </c>
      <c r="C149" s="97" t="s">
        <v>445</v>
      </c>
      <c r="D149" s="97" t="s">
        <v>446</v>
      </c>
      <c r="E149" s="98">
        <v>113.9</v>
      </c>
      <c r="F149" s="98">
        <v>105.2</v>
      </c>
      <c r="G149" s="98">
        <v>135.30000000000001</v>
      </c>
      <c r="H149" s="98">
        <v>103.6</v>
      </c>
      <c r="I149" s="98">
        <v>105</v>
      </c>
      <c r="J149" s="98">
        <v>108.4</v>
      </c>
      <c r="K149" s="98">
        <v>105.6</v>
      </c>
    </row>
    <row r="150" spans="1:11" x14ac:dyDescent="0.25">
      <c r="A150" s="96">
        <v>3510740200</v>
      </c>
      <c r="B150" s="14" t="s">
        <v>451</v>
      </c>
      <c r="C150" s="97" t="s">
        <v>452</v>
      </c>
      <c r="D150" s="97" t="s">
        <v>778</v>
      </c>
      <c r="E150" s="98">
        <v>95.4</v>
      </c>
      <c r="F150" s="98">
        <v>97.7</v>
      </c>
      <c r="G150" s="98">
        <v>89.8</v>
      </c>
      <c r="H150" s="98">
        <v>86.9</v>
      </c>
      <c r="I150" s="98">
        <v>86.9</v>
      </c>
      <c r="J150" s="98">
        <v>103.8</v>
      </c>
      <c r="K150" s="98">
        <v>102</v>
      </c>
    </row>
    <row r="151" spans="1:11" x14ac:dyDescent="0.25">
      <c r="A151" s="96">
        <v>3529740500</v>
      </c>
      <c r="B151" s="14" t="s">
        <v>451</v>
      </c>
      <c r="C151" s="97" t="s">
        <v>453</v>
      </c>
      <c r="D151" s="97" t="s">
        <v>454</v>
      </c>
      <c r="E151" s="98">
        <v>90.3</v>
      </c>
      <c r="F151" s="98">
        <v>96.6</v>
      </c>
      <c r="G151" s="98">
        <v>80</v>
      </c>
      <c r="H151" s="98">
        <v>78.8</v>
      </c>
      <c r="I151" s="98">
        <v>95.1</v>
      </c>
      <c r="J151" s="98">
        <v>110</v>
      </c>
      <c r="K151" s="98">
        <v>94.9</v>
      </c>
    </row>
    <row r="152" spans="1:11" x14ac:dyDescent="0.25">
      <c r="A152" s="96">
        <v>3510740595</v>
      </c>
      <c r="B152" s="14" t="s">
        <v>451</v>
      </c>
      <c r="C152" s="97" t="s">
        <v>452</v>
      </c>
      <c r="D152" s="97" t="s">
        <v>816</v>
      </c>
      <c r="E152" s="98">
        <v>95.1</v>
      </c>
      <c r="F152" s="98">
        <v>96.3</v>
      </c>
      <c r="G152" s="98">
        <v>94</v>
      </c>
      <c r="H152" s="98">
        <v>86.8</v>
      </c>
      <c r="I152" s="98">
        <v>91.1</v>
      </c>
      <c r="J152" s="98">
        <v>98.9</v>
      </c>
      <c r="K152" s="98">
        <v>98</v>
      </c>
    </row>
    <row r="153" spans="1:11" x14ac:dyDescent="0.25">
      <c r="A153" s="96">
        <v>3610580001</v>
      </c>
      <c r="B153" s="14" t="s">
        <v>455</v>
      </c>
      <c r="C153" s="97" t="s">
        <v>456</v>
      </c>
      <c r="D153" s="97" t="s">
        <v>457</v>
      </c>
      <c r="E153" s="98">
        <v>105</v>
      </c>
      <c r="F153" s="98">
        <v>103.1</v>
      </c>
      <c r="G153" s="98">
        <v>104.3</v>
      </c>
      <c r="H153" s="98">
        <v>98.3</v>
      </c>
      <c r="I153" s="98">
        <v>103.9</v>
      </c>
      <c r="J153" s="98">
        <v>98.1</v>
      </c>
      <c r="K153" s="98">
        <v>109.3</v>
      </c>
    </row>
    <row r="154" spans="1:11" x14ac:dyDescent="0.25">
      <c r="A154" s="96">
        <v>3615380160</v>
      </c>
      <c r="B154" s="14" t="s">
        <v>455</v>
      </c>
      <c r="C154" s="97" t="s">
        <v>458</v>
      </c>
      <c r="D154" s="97" t="s">
        <v>459</v>
      </c>
      <c r="E154" s="98">
        <v>96.1</v>
      </c>
      <c r="F154" s="98">
        <v>97.5</v>
      </c>
      <c r="G154" s="98">
        <v>96</v>
      </c>
      <c r="H154" s="98">
        <v>94.3</v>
      </c>
      <c r="I154" s="98">
        <v>102.5</v>
      </c>
      <c r="J154" s="98">
        <v>88.1</v>
      </c>
      <c r="K154" s="98">
        <v>95.5</v>
      </c>
    </row>
    <row r="155" spans="1:11" x14ac:dyDescent="0.25">
      <c r="A155" s="96">
        <v>3646540850</v>
      </c>
      <c r="B155" s="14" t="s">
        <v>455</v>
      </c>
      <c r="C155" s="97" t="s">
        <v>817</v>
      </c>
      <c r="D155" s="97" t="s">
        <v>826</v>
      </c>
      <c r="E155" s="98">
        <v>92.7</v>
      </c>
      <c r="F155" s="98">
        <v>98.4</v>
      </c>
      <c r="G155" s="98">
        <v>84.5</v>
      </c>
      <c r="H155" s="98">
        <v>99.5</v>
      </c>
      <c r="I155" s="98">
        <v>107</v>
      </c>
      <c r="J155" s="98">
        <v>105.7</v>
      </c>
      <c r="K155" s="98">
        <v>89.7</v>
      </c>
    </row>
    <row r="156" spans="1:11" x14ac:dyDescent="0.25">
      <c r="A156" s="96">
        <v>3635004575</v>
      </c>
      <c r="B156" s="14" t="s">
        <v>455</v>
      </c>
      <c r="C156" s="97" t="s">
        <v>827</v>
      </c>
      <c r="D156" s="97" t="s">
        <v>828</v>
      </c>
      <c r="E156" s="98">
        <v>136.1</v>
      </c>
      <c r="F156" s="98">
        <v>107.2</v>
      </c>
      <c r="G156" s="98">
        <v>203.9</v>
      </c>
      <c r="H156" s="98">
        <v>101.5</v>
      </c>
      <c r="I156" s="98">
        <v>100.6</v>
      </c>
      <c r="J156" s="98">
        <v>109.3</v>
      </c>
      <c r="K156" s="98">
        <v>114.4</v>
      </c>
    </row>
    <row r="157" spans="1:11" x14ac:dyDescent="0.25">
      <c r="A157" s="96">
        <v>3635614599</v>
      </c>
      <c r="B157" s="14" t="s">
        <v>455</v>
      </c>
      <c r="C157" s="97" t="s">
        <v>447</v>
      </c>
      <c r="D157" s="97" t="s">
        <v>460</v>
      </c>
      <c r="E157" s="98">
        <v>161.80000000000001</v>
      </c>
      <c r="F157" s="98">
        <v>113.1</v>
      </c>
      <c r="G157" s="98">
        <v>279.60000000000002</v>
      </c>
      <c r="H157" s="98">
        <v>115.6</v>
      </c>
      <c r="I157" s="98">
        <v>113.6</v>
      </c>
      <c r="J157" s="98">
        <v>128.1</v>
      </c>
      <c r="K157" s="98">
        <v>114.6</v>
      </c>
    </row>
    <row r="158" spans="1:11" x14ac:dyDescent="0.25">
      <c r="A158" s="96">
        <v>3635614600</v>
      </c>
      <c r="B158" s="14" t="s">
        <v>455</v>
      </c>
      <c r="C158" s="97" t="s">
        <v>447</v>
      </c>
      <c r="D158" s="97" t="s">
        <v>461</v>
      </c>
      <c r="E158" s="98">
        <v>231.5</v>
      </c>
      <c r="F158" s="98">
        <v>117.8</v>
      </c>
      <c r="G158" s="98">
        <v>502.8</v>
      </c>
      <c r="H158" s="98">
        <v>115.6</v>
      </c>
      <c r="I158" s="98">
        <v>117.6</v>
      </c>
      <c r="J158" s="98">
        <v>144.4</v>
      </c>
      <c r="K158" s="98">
        <v>127.8</v>
      </c>
    </row>
    <row r="159" spans="1:11" x14ac:dyDescent="0.25">
      <c r="A159" s="96">
        <v>3635614601</v>
      </c>
      <c r="B159" s="14" t="s">
        <v>455</v>
      </c>
      <c r="C159" s="97" t="s">
        <v>447</v>
      </c>
      <c r="D159" s="97" t="s">
        <v>462</v>
      </c>
      <c r="E159" s="98">
        <v>150.6</v>
      </c>
      <c r="F159" s="98">
        <v>112.1</v>
      </c>
      <c r="G159" s="98">
        <v>249.3</v>
      </c>
      <c r="H159" s="98">
        <v>115.6</v>
      </c>
      <c r="I159" s="98">
        <v>105.8</v>
      </c>
      <c r="J159" s="98">
        <v>113.9</v>
      </c>
      <c r="K159" s="98">
        <v>111.3</v>
      </c>
    </row>
    <row r="160" spans="1:11" x14ac:dyDescent="0.25">
      <c r="A160" s="96">
        <v>3688888500</v>
      </c>
      <c r="B160" s="14" t="s">
        <v>455</v>
      </c>
      <c r="C160" s="97" t="s">
        <v>869</v>
      </c>
      <c r="D160" s="97" t="s">
        <v>856</v>
      </c>
      <c r="E160" s="98">
        <v>99.9</v>
      </c>
      <c r="F160" s="98">
        <v>102.5</v>
      </c>
      <c r="G160" s="98">
        <v>93.9</v>
      </c>
      <c r="H160" s="98">
        <v>79</v>
      </c>
      <c r="I160" s="98">
        <v>102.9</v>
      </c>
      <c r="J160" s="98">
        <v>105.9</v>
      </c>
      <c r="K160" s="98">
        <v>107.2</v>
      </c>
    </row>
    <row r="161" spans="1:11" x14ac:dyDescent="0.25">
      <c r="A161" s="96">
        <v>3640380750</v>
      </c>
      <c r="B161" s="14" t="s">
        <v>455</v>
      </c>
      <c r="C161" s="14" t="s">
        <v>463</v>
      </c>
      <c r="D161" s="97" t="s">
        <v>464</v>
      </c>
      <c r="E161" s="98">
        <v>99.9</v>
      </c>
      <c r="F161" s="98">
        <v>98.2</v>
      </c>
      <c r="G161" s="98">
        <v>98</v>
      </c>
      <c r="H161" s="98">
        <v>85.8</v>
      </c>
      <c r="I161" s="98">
        <v>107.8</v>
      </c>
      <c r="J161" s="98">
        <v>103.3</v>
      </c>
      <c r="K161" s="98">
        <v>103.2</v>
      </c>
    </row>
    <row r="162" spans="1:11" x14ac:dyDescent="0.25">
      <c r="A162" s="96">
        <v>3645060850</v>
      </c>
      <c r="B162" s="14" t="s">
        <v>455</v>
      </c>
      <c r="C162" s="97" t="s">
        <v>829</v>
      </c>
      <c r="D162" s="97" t="s">
        <v>830</v>
      </c>
      <c r="E162" s="98">
        <v>103.7</v>
      </c>
      <c r="F162" s="98">
        <v>99.3</v>
      </c>
      <c r="G162" s="98">
        <v>108.1</v>
      </c>
      <c r="H162" s="98">
        <v>94.3</v>
      </c>
      <c r="I162" s="98">
        <v>107.1</v>
      </c>
      <c r="J162" s="98">
        <v>103.3</v>
      </c>
      <c r="K162" s="98">
        <v>103.6</v>
      </c>
    </row>
    <row r="163" spans="1:11" x14ac:dyDescent="0.25">
      <c r="A163" s="96">
        <v>3646540900</v>
      </c>
      <c r="B163" s="14" t="s">
        <v>455</v>
      </c>
      <c r="C163" s="97" t="s">
        <v>817</v>
      </c>
      <c r="D163" s="97" t="s">
        <v>818</v>
      </c>
      <c r="E163" s="98">
        <v>95.9</v>
      </c>
      <c r="F163" s="98">
        <v>98.5</v>
      </c>
      <c r="G163" s="98">
        <v>82.9</v>
      </c>
      <c r="H163" s="98">
        <v>99.5</v>
      </c>
      <c r="I163" s="98">
        <v>107.7</v>
      </c>
      <c r="J163" s="98">
        <v>99.8</v>
      </c>
      <c r="K163" s="98">
        <v>101.1</v>
      </c>
    </row>
    <row r="164" spans="1:11" x14ac:dyDescent="0.25">
      <c r="A164" s="96">
        <v>3711700100</v>
      </c>
      <c r="B164" s="14" t="s">
        <v>465</v>
      </c>
      <c r="C164" s="97" t="s">
        <v>466</v>
      </c>
      <c r="D164" s="97" t="s">
        <v>467</v>
      </c>
      <c r="E164" s="98">
        <v>103.9</v>
      </c>
      <c r="F164" s="98">
        <v>98.5</v>
      </c>
      <c r="G164" s="98">
        <v>109.2</v>
      </c>
      <c r="H164" s="98">
        <v>95.9</v>
      </c>
      <c r="I164" s="98">
        <v>93.5</v>
      </c>
      <c r="J164" s="98">
        <v>104.4</v>
      </c>
      <c r="K164" s="98">
        <v>106.5</v>
      </c>
    </row>
    <row r="165" spans="1:11" x14ac:dyDescent="0.25">
      <c r="A165" s="96">
        <v>3720500300</v>
      </c>
      <c r="B165" s="14" t="s">
        <v>465</v>
      </c>
      <c r="C165" s="14" t="s">
        <v>471</v>
      </c>
      <c r="D165" s="97" t="s">
        <v>472</v>
      </c>
      <c r="E165" s="98">
        <v>105.6</v>
      </c>
      <c r="F165" s="98">
        <v>100.7</v>
      </c>
      <c r="G165" s="98">
        <v>115.5</v>
      </c>
      <c r="H165" s="98">
        <v>91.1</v>
      </c>
      <c r="I165" s="98">
        <v>94.5</v>
      </c>
      <c r="J165" s="98">
        <v>114.3</v>
      </c>
      <c r="K165" s="98">
        <v>104.7</v>
      </c>
    </row>
    <row r="166" spans="1:11" x14ac:dyDescent="0.25">
      <c r="A166" s="96">
        <v>3716740350</v>
      </c>
      <c r="B166" s="14" t="s">
        <v>465</v>
      </c>
      <c r="C166" s="97" t="s">
        <v>468</v>
      </c>
      <c r="D166" s="97" t="s">
        <v>469</v>
      </c>
      <c r="E166" s="98">
        <v>99</v>
      </c>
      <c r="F166" s="98">
        <v>101.1</v>
      </c>
      <c r="G166" s="98">
        <v>85</v>
      </c>
      <c r="H166" s="98">
        <v>101.5</v>
      </c>
      <c r="I166" s="98">
        <v>94.6</v>
      </c>
      <c r="J166" s="98">
        <v>99.7</v>
      </c>
      <c r="K166" s="98">
        <v>109.9</v>
      </c>
    </row>
    <row r="167" spans="1:11" x14ac:dyDescent="0.25">
      <c r="A167" s="96">
        <v>3720500440</v>
      </c>
      <c r="B167" s="14" t="s">
        <v>465</v>
      </c>
      <c r="C167" s="97" t="s">
        <v>471</v>
      </c>
      <c r="D167" s="97" t="s">
        <v>821</v>
      </c>
      <c r="E167" s="98">
        <v>98.6</v>
      </c>
      <c r="F167" s="98">
        <v>102</v>
      </c>
      <c r="G167" s="98">
        <v>101.9</v>
      </c>
      <c r="H167" s="98">
        <v>93.7</v>
      </c>
      <c r="I167" s="98">
        <v>93.9</v>
      </c>
      <c r="J167" s="98">
        <v>103.8</v>
      </c>
      <c r="K167" s="98">
        <v>96.1</v>
      </c>
    </row>
    <row r="168" spans="1:11" x14ac:dyDescent="0.25">
      <c r="A168" s="96">
        <v>3739580740</v>
      </c>
      <c r="B168" s="14" t="s">
        <v>465</v>
      </c>
      <c r="C168" s="97" t="s">
        <v>473</v>
      </c>
      <c r="D168" s="97" t="s">
        <v>474</v>
      </c>
      <c r="E168" s="98">
        <v>96.8</v>
      </c>
      <c r="F168" s="98">
        <v>100.4</v>
      </c>
      <c r="G168" s="98">
        <v>91.4</v>
      </c>
      <c r="H168" s="98">
        <v>89.8</v>
      </c>
      <c r="I168" s="98">
        <v>91.6</v>
      </c>
      <c r="J168" s="98">
        <v>113.4</v>
      </c>
      <c r="K168" s="98">
        <v>100.4</v>
      </c>
    </row>
    <row r="169" spans="1:11" x14ac:dyDescent="0.25">
      <c r="A169" s="96">
        <v>3716740755</v>
      </c>
      <c r="B169" s="14" t="s">
        <v>465</v>
      </c>
      <c r="C169" s="97" t="s">
        <v>468</v>
      </c>
      <c r="D169" s="97" t="s">
        <v>470</v>
      </c>
      <c r="E169" s="98">
        <v>90.5</v>
      </c>
      <c r="F169" s="98">
        <v>95</v>
      </c>
      <c r="G169" s="98">
        <v>77</v>
      </c>
      <c r="H169" s="98">
        <v>105</v>
      </c>
      <c r="I169" s="98">
        <v>97</v>
      </c>
      <c r="J169" s="98">
        <v>92.2</v>
      </c>
      <c r="K169" s="98">
        <v>94.1</v>
      </c>
    </row>
    <row r="170" spans="1:11" x14ac:dyDescent="0.25">
      <c r="A170" s="96">
        <v>3749180950</v>
      </c>
      <c r="B170" s="14" t="s">
        <v>465</v>
      </c>
      <c r="C170" s="14" t="s">
        <v>475</v>
      </c>
      <c r="D170" s="97" t="s">
        <v>476</v>
      </c>
      <c r="E170" s="98">
        <v>92.5</v>
      </c>
      <c r="F170" s="98">
        <v>97</v>
      </c>
      <c r="G170" s="98">
        <v>76.5</v>
      </c>
      <c r="H170" s="98">
        <v>99.9</v>
      </c>
      <c r="I170" s="98">
        <v>91.8</v>
      </c>
      <c r="J170" s="98">
        <v>106</v>
      </c>
      <c r="K170" s="98">
        <v>100.1</v>
      </c>
    </row>
    <row r="171" spans="1:11" x14ac:dyDescent="0.25">
      <c r="A171" s="96">
        <v>3813900200</v>
      </c>
      <c r="B171" s="14" t="s">
        <v>477</v>
      </c>
      <c r="C171" s="14" t="s">
        <v>478</v>
      </c>
      <c r="D171" s="97" t="s">
        <v>479</v>
      </c>
      <c r="E171" s="98">
        <v>90</v>
      </c>
      <c r="F171" s="98">
        <v>98.8</v>
      </c>
      <c r="G171" s="98">
        <v>75.099999999999994</v>
      </c>
      <c r="H171" s="98">
        <v>82.4</v>
      </c>
      <c r="I171" s="98">
        <v>101.6</v>
      </c>
      <c r="J171" s="98">
        <v>102.6</v>
      </c>
      <c r="K171" s="98">
        <v>95.5</v>
      </c>
    </row>
    <row r="172" spans="1:11" x14ac:dyDescent="0.25">
      <c r="A172" s="96">
        <v>3822020400</v>
      </c>
      <c r="B172" s="14" t="s">
        <v>477</v>
      </c>
      <c r="C172" s="97" t="s">
        <v>831</v>
      </c>
      <c r="D172" s="97" t="s">
        <v>832</v>
      </c>
      <c r="E172" s="98">
        <v>97.3</v>
      </c>
      <c r="F172" s="98">
        <v>98.4</v>
      </c>
      <c r="G172" s="98">
        <v>85.1</v>
      </c>
      <c r="H172" s="98">
        <v>81</v>
      </c>
      <c r="I172" s="98">
        <v>99.2</v>
      </c>
      <c r="J172" s="98">
        <v>119.6</v>
      </c>
      <c r="K172" s="98">
        <v>107.3</v>
      </c>
    </row>
    <row r="173" spans="1:11" x14ac:dyDescent="0.25">
      <c r="A173" s="96">
        <v>3824220500</v>
      </c>
      <c r="B173" s="14" t="s">
        <v>477</v>
      </c>
      <c r="C173" s="14" t="s">
        <v>480</v>
      </c>
      <c r="D173" s="97" t="s">
        <v>481</v>
      </c>
      <c r="E173" s="98">
        <v>90.3</v>
      </c>
      <c r="F173" s="98">
        <v>91.8</v>
      </c>
      <c r="G173" s="98">
        <v>86</v>
      </c>
      <c r="H173" s="98">
        <v>81.3</v>
      </c>
      <c r="I173" s="98">
        <v>95.3</v>
      </c>
      <c r="J173" s="98">
        <v>101</v>
      </c>
      <c r="K173" s="98">
        <v>92.5</v>
      </c>
    </row>
    <row r="174" spans="1:11" x14ac:dyDescent="0.25">
      <c r="A174" s="96">
        <v>3833500800</v>
      </c>
      <c r="B174" s="14" t="s">
        <v>477</v>
      </c>
      <c r="C174" s="97" t="s">
        <v>482</v>
      </c>
      <c r="D174" s="97" t="s">
        <v>483</v>
      </c>
      <c r="E174" s="98">
        <v>89.2</v>
      </c>
      <c r="F174" s="98">
        <v>93.4</v>
      </c>
      <c r="G174" s="98">
        <v>72</v>
      </c>
      <c r="H174" s="98">
        <v>82.5</v>
      </c>
      <c r="I174" s="98">
        <v>102.4</v>
      </c>
      <c r="J174" s="98">
        <v>109.6</v>
      </c>
      <c r="K174" s="98">
        <v>97.1</v>
      </c>
    </row>
    <row r="175" spans="1:11" x14ac:dyDescent="0.25">
      <c r="A175" s="96">
        <v>3917140250</v>
      </c>
      <c r="B175" s="14" t="s">
        <v>484</v>
      </c>
      <c r="C175" s="97" t="s">
        <v>485</v>
      </c>
      <c r="D175" s="97" t="s">
        <v>486</v>
      </c>
      <c r="E175" s="98">
        <v>96.3</v>
      </c>
      <c r="F175" s="98">
        <v>100.7</v>
      </c>
      <c r="G175" s="98">
        <v>87.9</v>
      </c>
      <c r="H175" s="98">
        <v>99</v>
      </c>
      <c r="I175" s="98">
        <v>97.6</v>
      </c>
      <c r="J175" s="98">
        <v>97</v>
      </c>
      <c r="K175" s="98">
        <v>100.2</v>
      </c>
    </row>
    <row r="176" spans="1:11" x14ac:dyDescent="0.25">
      <c r="A176" s="96">
        <v>3917460300</v>
      </c>
      <c r="B176" s="14" t="s">
        <v>484</v>
      </c>
      <c r="C176" s="97" t="s">
        <v>487</v>
      </c>
      <c r="D176" s="97" t="s">
        <v>488</v>
      </c>
      <c r="E176" s="98">
        <v>92.2</v>
      </c>
      <c r="F176" s="98">
        <v>100.2</v>
      </c>
      <c r="G176" s="98">
        <v>82</v>
      </c>
      <c r="H176" s="98">
        <v>85.9</v>
      </c>
      <c r="I176" s="98">
        <v>97.2</v>
      </c>
      <c r="J176" s="98">
        <v>96.1</v>
      </c>
      <c r="K176" s="98">
        <v>96.8</v>
      </c>
    </row>
    <row r="177" spans="1:11" x14ac:dyDescent="0.25">
      <c r="A177" s="96">
        <v>3918140350</v>
      </c>
      <c r="B177" s="14" t="s">
        <v>484</v>
      </c>
      <c r="C177" s="97" t="s">
        <v>489</v>
      </c>
      <c r="D177" s="97" t="s">
        <v>490</v>
      </c>
      <c r="E177" s="98">
        <v>94.8</v>
      </c>
      <c r="F177" s="98">
        <v>100.9</v>
      </c>
      <c r="G177" s="98">
        <v>95.7</v>
      </c>
      <c r="H177" s="98">
        <v>103.2</v>
      </c>
      <c r="I177" s="98">
        <v>88.8</v>
      </c>
      <c r="J177" s="98">
        <v>82.3</v>
      </c>
      <c r="K177" s="98">
        <v>92.6</v>
      </c>
    </row>
    <row r="178" spans="1:11" x14ac:dyDescent="0.25">
      <c r="A178" s="96">
        <v>3919430400</v>
      </c>
      <c r="B178" s="14" t="s">
        <v>484</v>
      </c>
      <c r="C178" s="97" t="s">
        <v>491</v>
      </c>
      <c r="D178" s="97" t="s">
        <v>492</v>
      </c>
      <c r="E178" s="98">
        <v>96.9</v>
      </c>
      <c r="F178" s="98">
        <v>98</v>
      </c>
      <c r="G178" s="98">
        <v>82.8</v>
      </c>
      <c r="H178" s="98">
        <v>110.7</v>
      </c>
      <c r="I178" s="98">
        <v>100.8</v>
      </c>
      <c r="J178" s="98">
        <v>110.2</v>
      </c>
      <c r="K178" s="98">
        <v>101.9</v>
      </c>
    </row>
    <row r="179" spans="1:11" x14ac:dyDescent="0.25">
      <c r="A179" s="96">
        <v>3922300425</v>
      </c>
      <c r="B179" s="14" t="s">
        <v>484</v>
      </c>
      <c r="C179" s="97" t="s">
        <v>493</v>
      </c>
      <c r="D179" s="97" t="s">
        <v>494</v>
      </c>
      <c r="E179" s="98">
        <v>93.5</v>
      </c>
      <c r="F179" s="98">
        <v>96.1</v>
      </c>
      <c r="G179" s="98">
        <v>85</v>
      </c>
      <c r="H179" s="98">
        <v>99.8</v>
      </c>
      <c r="I179" s="98">
        <v>100.1</v>
      </c>
      <c r="J179" s="98">
        <v>84.9</v>
      </c>
      <c r="K179" s="98">
        <v>97.4</v>
      </c>
    </row>
    <row r="180" spans="1:11" x14ac:dyDescent="0.25">
      <c r="A180" s="96">
        <v>3930620500</v>
      </c>
      <c r="B180" s="14" t="s">
        <v>484</v>
      </c>
      <c r="C180" s="97" t="s">
        <v>495</v>
      </c>
      <c r="D180" s="97" t="s">
        <v>496</v>
      </c>
      <c r="E180" s="98">
        <v>92.4</v>
      </c>
      <c r="F180" s="98">
        <v>100.2</v>
      </c>
      <c r="G180" s="98">
        <v>81.900000000000006</v>
      </c>
      <c r="H180" s="98">
        <v>96.5</v>
      </c>
      <c r="I180" s="98">
        <v>96</v>
      </c>
      <c r="J180" s="98">
        <v>104.5</v>
      </c>
      <c r="K180" s="98">
        <v>94</v>
      </c>
    </row>
    <row r="181" spans="1:11" x14ac:dyDescent="0.25">
      <c r="A181" s="96">
        <v>3941780500</v>
      </c>
      <c r="B181" s="14" t="s">
        <v>484</v>
      </c>
      <c r="C181" s="97" t="s">
        <v>857</v>
      </c>
      <c r="D181" s="97" t="s">
        <v>858</v>
      </c>
      <c r="E181" s="98">
        <v>94.9</v>
      </c>
      <c r="F181" s="98">
        <v>97.8</v>
      </c>
      <c r="G181" s="98">
        <v>83.9</v>
      </c>
      <c r="H181" s="98">
        <v>96.5</v>
      </c>
      <c r="I181" s="98">
        <v>96.3</v>
      </c>
      <c r="J181" s="98">
        <v>98.7</v>
      </c>
      <c r="K181" s="98">
        <v>101.5</v>
      </c>
    </row>
    <row r="182" spans="1:11" x14ac:dyDescent="0.25">
      <c r="A182" s="96">
        <v>3945780780</v>
      </c>
      <c r="B182" s="14" t="s">
        <v>484</v>
      </c>
      <c r="C182" s="97" t="s">
        <v>849</v>
      </c>
      <c r="D182" s="97" t="s">
        <v>850</v>
      </c>
      <c r="E182" s="98">
        <v>96.5</v>
      </c>
      <c r="F182" s="98">
        <v>99.3</v>
      </c>
      <c r="G182" s="98">
        <v>90.4</v>
      </c>
      <c r="H182" s="98">
        <v>100.8</v>
      </c>
      <c r="I182" s="98">
        <v>94.7</v>
      </c>
      <c r="J182" s="98">
        <v>103.3</v>
      </c>
      <c r="K182" s="98">
        <v>98.8</v>
      </c>
    </row>
    <row r="183" spans="1:11" x14ac:dyDescent="0.25">
      <c r="A183" s="96">
        <v>3949660900</v>
      </c>
      <c r="B183" s="14" t="s">
        <v>484</v>
      </c>
      <c r="C183" s="14" t="s">
        <v>851</v>
      </c>
      <c r="D183" s="97" t="s">
        <v>852</v>
      </c>
      <c r="E183" s="98">
        <v>91.9</v>
      </c>
      <c r="F183" s="98">
        <v>98.1</v>
      </c>
      <c r="G183" s="98">
        <v>83.7</v>
      </c>
      <c r="H183" s="98">
        <v>92</v>
      </c>
      <c r="I183" s="98">
        <v>100.5</v>
      </c>
      <c r="J183" s="98">
        <v>88.7</v>
      </c>
      <c r="K183" s="98">
        <v>94.1</v>
      </c>
    </row>
    <row r="184" spans="1:11" x14ac:dyDescent="0.25">
      <c r="A184" s="96">
        <v>4011620100</v>
      </c>
      <c r="B184" s="14" t="s">
        <v>497</v>
      </c>
      <c r="C184" s="97" t="s">
        <v>779</v>
      </c>
      <c r="D184" s="97" t="s">
        <v>780</v>
      </c>
      <c r="E184" s="98">
        <v>85.1</v>
      </c>
      <c r="F184" s="98">
        <v>93.8</v>
      </c>
      <c r="G184" s="98">
        <v>66</v>
      </c>
      <c r="H184" s="98">
        <v>95.1</v>
      </c>
      <c r="I184" s="98">
        <v>85.7</v>
      </c>
      <c r="J184" s="98">
        <v>90.8</v>
      </c>
      <c r="K184" s="98">
        <v>93.6</v>
      </c>
    </row>
    <row r="185" spans="1:11" x14ac:dyDescent="0.25">
      <c r="A185" s="96">
        <v>4046140800</v>
      </c>
      <c r="B185" s="14" t="s">
        <v>497</v>
      </c>
      <c r="C185" s="97" t="s">
        <v>509</v>
      </c>
      <c r="D185" s="97" t="s">
        <v>510</v>
      </c>
      <c r="E185" s="98">
        <v>92.9</v>
      </c>
      <c r="F185" s="98">
        <v>97.5</v>
      </c>
      <c r="G185" s="98">
        <v>84.6</v>
      </c>
      <c r="H185" s="98">
        <v>98.2</v>
      </c>
      <c r="I185" s="98">
        <v>82.8</v>
      </c>
      <c r="J185" s="98">
        <v>100.9</v>
      </c>
      <c r="K185" s="98">
        <v>97.9</v>
      </c>
    </row>
    <row r="186" spans="1:11" x14ac:dyDescent="0.25">
      <c r="A186" s="96">
        <v>4036420150</v>
      </c>
      <c r="B186" s="14" t="s">
        <v>497</v>
      </c>
      <c r="C186" s="14" t="s">
        <v>504</v>
      </c>
      <c r="D186" s="97" t="s">
        <v>505</v>
      </c>
      <c r="E186" s="98">
        <v>90</v>
      </c>
      <c r="F186" s="98">
        <v>95.4</v>
      </c>
      <c r="G186" s="98">
        <v>81.400000000000006</v>
      </c>
      <c r="H186" s="98">
        <v>87.3</v>
      </c>
      <c r="I186" s="98">
        <v>90.7</v>
      </c>
      <c r="J186" s="98">
        <v>88.9</v>
      </c>
      <c r="K186" s="98">
        <v>95.2</v>
      </c>
    </row>
    <row r="187" spans="1:11" x14ac:dyDescent="0.25">
      <c r="A187" s="96">
        <v>4021420200</v>
      </c>
      <c r="B187" s="14" t="s">
        <v>497</v>
      </c>
      <c r="C187" s="97" t="s">
        <v>498</v>
      </c>
      <c r="D187" s="14" t="s">
        <v>499</v>
      </c>
      <c r="E187" s="98">
        <v>91.8</v>
      </c>
      <c r="F187" s="98">
        <v>96.8</v>
      </c>
      <c r="G187" s="98">
        <v>76.5</v>
      </c>
      <c r="H187" s="98">
        <v>97.3</v>
      </c>
      <c r="I187" s="98">
        <v>93.1</v>
      </c>
      <c r="J187" s="98">
        <v>112.8</v>
      </c>
      <c r="K187" s="98">
        <v>97.7</v>
      </c>
    </row>
    <row r="188" spans="1:11" x14ac:dyDescent="0.25">
      <c r="A188" s="96">
        <v>4030020400</v>
      </c>
      <c r="B188" s="14" t="s">
        <v>497</v>
      </c>
      <c r="C188" s="97" t="s">
        <v>500</v>
      </c>
      <c r="D188" s="97" t="s">
        <v>501</v>
      </c>
      <c r="E188" s="98">
        <v>85.5</v>
      </c>
      <c r="F188" s="98">
        <v>93.1</v>
      </c>
      <c r="G188" s="98">
        <v>72.900000000000006</v>
      </c>
      <c r="H188" s="98">
        <v>93.5</v>
      </c>
      <c r="I188" s="98">
        <v>93.1</v>
      </c>
      <c r="J188" s="98">
        <v>81.3</v>
      </c>
      <c r="K188" s="98">
        <v>89.3</v>
      </c>
    </row>
    <row r="189" spans="1:11" x14ac:dyDescent="0.25">
      <c r="A189" s="96">
        <v>4034780550</v>
      </c>
      <c r="B189" s="14" t="s">
        <v>497</v>
      </c>
      <c r="C189" s="97" t="s">
        <v>502</v>
      </c>
      <c r="D189" s="97" t="s">
        <v>503</v>
      </c>
      <c r="E189" s="98">
        <v>84.7</v>
      </c>
      <c r="F189" s="98">
        <v>97.1</v>
      </c>
      <c r="G189" s="98">
        <v>67.400000000000006</v>
      </c>
      <c r="H189" s="98">
        <v>97.8</v>
      </c>
      <c r="I189" s="98">
        <v>88.8</v>
      </c>
      <c r="J189" s="98">
        <v>94.6</v>
      </c>
      <c r="K189" s="98">
        <v>87.9</v>
      </c>
    </row>
    <row r="190" spans="1:11" x14ac:dyDescent="0.25">
      <c r="A190" s="96">
        <v>4036420700</v>
      </c>
      <c r="B190" s="14" t="s">
        <v>497</v>
      </c>
      <c r="C190" s="97" t="s">
        <v>504</v>
      </c>
      <c r="D190" s="97" t="s">
        <v>506</v>
      </c>
      <c r="E190" s="98">
        <v>82</v>
      </c>
      <c r="F190" s="98">
        <v>94.9</v>
      </c>
      <c r="G190" s="98">
        <v>59.8</v>
      </c>
      <c r="H190" s="98">
        <v>96.8</v>
      </c>
      <c r="I190" s="98">
        <v>89.9</v>
      </c>
      <c r="J190" s="98">
        <v>102.8</v>
      </c>
      <c r="K190" s="98">
        <v>86</v>
      </c>
    </row>
    <row r="191" spans="1:11" x14ac:dyDescent="0.25">
      <c r="A191" s="96">
        <v>4038620712</v>
      </c>
      <c r="B191" s="14" t="s">
        <v>497</v>
      </c>
      <c r="C191" s="97" t="s">
        <v>507</v>
      </c>
      <c r="D191" s="97" t="s">
        <v>508</v>
      </c>
      <c r="E191" s="98">
        <v>80.7</v>
      </c>
      <c r="F191" s="98">
        <v>94.5</v>
      </c>
      <c r="G191" s="98">
        <v>64.400000000000006</v>
      </c>
      <c r="H191" s="98">
        <v>93.7</v>
      </c>
      <c r="I191" s="98">
        <v>93.7</v>
      </c>
      <c r="J191" s="98">
        <v>86.3</v>
      </c>
      <c r="K191" s="98">
        <v>80.7</v>
      </c>
    </row>
    <row r="192" spans="1:11" x14ac:dyDescent="0.25">
      <c r="A192" s="96">
        <v>4046140865</v>
      </c>
      <c r="B192" s="14" t="s">
        <v>497</v>
      </c>
      <c r="C192" s="97" t="s">
        <v>509</v>
      </c>
      <c r="D192" s="97" t="s">
        <v>511</v>
      </c>
      <c r="E192" s="98">
        <v>84.4</v>
      </c>
      <c r="F192" s="98">
        <v>96</v>
      </c>
      <c r="G192" s="98">
        <v>65.2</v>
      </c>
      <c r="H192" s="98">
        <v>97.4</v>
      </c>
      <c r="I192" s="98">
        <v>88.2</v>
      </c>
      <c r="J192" s="98">
        <v>93.8</v>
      </c>
      <c r="K192" s="98">
        <v>89.5</v>
      </c>
    </row>
    <row r="193" spans="1:11" x14ac:dyDescent="0.25">
      <c r="A193" s="96">
        <v>4121660400</v>
      </c>
      <c r="B193" s="14" t="s">
        <v>512</v>
      </c>
      <c r="C193" s="97" t="s">
        <v>788</v>
      </c>
      <c r="D193" s="97" t="s">
        <v>789</v>
      </c>
      <c r="E193" s="98">
        <v>107.7</v>
      </c>
      <c r="F193" s="98">
        <v>104.9</v>
      </c>
      <c r="G193" s="98">
        <v>121.4</v>
      </c>
      <c r="H193" s="98">
        <v>92.7</v>
      </c>
      <c r="I193" s="98">
        <v>109.3</v>
      </c>
      <c r="J193" s="98">
        <v>111.7</v>
      </c>
      <c r="K193" s="98">
        <v>100.3</v>
      </c>
    </row>
    <row r="194" spans="1:11" x14ac:dyDescent="0.25">
      <c r="A194" s="96">
        <v>4138900600</v>
      </c>
      <c r="B194" s="14" t="s">
        <v>512</v>
      </c>
      <c r="C194" s="14" t="s">
        <v>513</v>
      </c>
      <c r="D194" s="97" t="s">
        <v>514</v>
      </c>
      <c r="E194" s="98">
        <v>116.8</v>
      </c>
      <c r="F194" s="98">
        <v>106.9</v>
      </c>
      <c r="G194" s="98">
        <v>144.9</v>
      </c>
      <c r="H194" s="98">
        <v>89</v>
      </c>
      <c r="I194" s="98">
        <v>126.7</v>
      </c>
      <c r="J194" s="98">
        <v>113.6</v>
      </c>
      <c r="K194" s="98">
        <v>102.7</v>
      </c>
    </row>
    <row r="195" spans="1:11" x14ac:dyDescent="0.25">
      <c r="A195" s="96">
        <v>4210900075</v>
      </c>
      <c r="B195" s="14" t="s">
        <v>515</v>
      </c>
      <c r="C195" s="97" t="s">
        <v>516</v>
      </c>
      <c r="D195" s="97" t="s">
        <v>517</v>
      </c>
      <c r="E195" s="98">
        <v>102.3</v>
      </c>
      <c r="F195" s="98">
        <v>97.7</v>
      </c>
      <c r="G195" s="98">
        <v>109.5</v>
      </c>
      <c r="H195" s="98">
        <v>102.5</v>
      </c>
      <c r="I195" s="98">
        <v>103.9</v>
      </c>
      <c r="J195" s="98">
        <v>85.5</v>
      </c>
      <c r="K195" s="98">
        <v>100.2</v>
      </c>
    </row>
    <row r="196" spans="1:11" x14ac:dyDescent="0.25">
      <c r="A196" s="96">
        <v>4225420430</v>
      </c>
      <c r="B196" s="14" t="s">
        <v>515</v>
      </c>
      <c r="C196" s="97" t="s">
        <v>870</v>
      </c>
      <c r="D196" s="97" t="s">
        <v>871</v>
      </c>
      <c r="E196" s="98">
        <v>104</v>
      </c>
      <c r="F196" s="98">
        <v>94.8</v>
      </c>
      <c r="G196" s="98">
        <v>104.4</v>
      </c>
      <c r="H196" s="98">
        <v>113.6</v>
      </c>
      <c r="I196" s="98">
        <v>96.3</v>
      </c>
      <c r="J196" s="98">
        <v>85.4</v>
      </c>
      <c r="K196" s="98">
        <v>110</v>
      </c>
    </row>
    <row r="197" spans="1:11" x14ac:dyDescent="0.25">
      <c r="A197" s="96">
        <v>4237964700</v>
      </c>
      <c r="B197" s="14" t="s">
        <v>515</v>
      </c>
      <c r="C197" s="97" t="s">
        <v>811</v>
      </c>
      <c r="D197" s="97" t="s">
        <v>518</v>
      </c>
      <c r="E197" s="98">
        <v>103.9</v>
      </c>
      <c r="F197" s="98">
        <v>103.9</v>
      </c>
      <c r="G197" s="98">
        <v>100.9</v>
      </c>
      <c r="H197" s="98">
        <v>106.5</v>
      </c>
      <c r="I197" s="98">
        <v>104.7</v>
      </c>
      <c r="J197" s="98">
        <v>98.3</v>
      </c>
      <c r="K197" s="98">
        <v>106.4</v>
      </c>
    </row>
    <row r="198" spans="1:11" x14ac:dyDescent="0.25">
      <c r="A198" s="96">
        <v>4238300750</v>
      </c>
      <c r="B198" s="14" t="s">
        <v>515</v>
      </c>
      <c r="C198" s="97" t="s">
        <v>519</v>
      </c>
      <c r="D198" s="97" t="s">
        <v>520</v>
      </c>
      <c r="E198" s="98">
        <v>98.3</v>
      </c>
      <c r="F198" s="98">
        <v>97.9</v>
      </c>
      <c r="G198" s="98">
        <v>94.3</v>
      </c>
      <c r="H198" s="98">
        <v>121.8</v>
      </c>
      <c r="I198" s="98">
        <v>108.2</v>
      </c>
      <c r="J198" s="98">
        <v>97</v>
      </c>
      <c r="K198" s="98">
        <v>93.6</v>
      </c>
    </row>
    <row r="199" spans="1:11" x14ac:dyDescent="0.25">
      <c r="A199" s="96">
        <v>4239740825</v>
      </c>
      <c r="B199" s="14" t="s">
        <v>515</v>
      </c>
      <c r="C199" s="97" t="s">
        <v>521</v>
      </c>
      <c r="D199" s="97" t="s">
        <v>522</v>
      </c>
      <c r="E199" s="98">
        <v>98.5</v>
      </c>
      <c r="F199" s="98">
        <v>96.3</v>
      </c>
      <c r="G199" s="98">
        <v>90.6</v>
      </c>
      <c r="H199" s="98">
        <v>92.3</v>
      </c>
      <c r="I199" s="98">
        <v>106</v>
      </c>
      <c r="J199" s="98">
        <v>91.6</v>
      </c>
      <c r="K199" s="98">
        <v>106.5</v>
      </c>
    </row>
    <row r="200" spans="1:11" x14ac:dyDescent="0.25">
      <c r="A200" s="96">
        <v>4242540815</v>
      </c>
      <c r="B200" s="14" t="s">
        <v>515</v>
      </c>
      <c r="C200" s="97" t="s">
        <v>790</v>
      </c>
      <c r="D200" s="97" t="s">
        <v>523</v>
      </c>
      <c r="E200" s="98">
        <v>91</v>
      </c>
      <c r="F200" s="98">
        <v>98.3</v>
      </c>
      <c r="G200" s="98">
        <v>67</v>
      </c>
      <c r="H200" s="98">
        <v>102.5</v>
      </c>
      <c r="I200" s="98">
        <v>107.2</v>
      </c>
      <c r="J200" s="98">
        <v>87.1</v>
      </c>
      <c r="K200" s="98">
        <v>101.1</v>
      </c>
    </row>
    <row r="201" spans="1:11" x14ac:dyDescent="0.25">
      <c r="A201" s="96">
        <v>4288888500</v>
      </c>
      <c r="B201" s="14" t="s">
        <v>515</v>
      </c>
      <c r="C201" s="97" t="s">
        <v>869</v>
      </c>
      <c r="D201" s="97" t="s">
        <v>842</v>
      </c>
      <c r="E201" s="98">
        <v>87.7</v>
      </c>
      <c r="F201" s="98">
        <v>97.7</v>
      </c>
      <c r="G201" s="98">
        <v>68</v>
      </c>
      <c r="H201" s="98">
        <v>102.5</v>
      </c>
      <c r="I201" s="98">
        <v>99.2</v>
      </c>
      <c r="J201" s="98">
        <v>94.5</v>
      </c>
      <c r="K201" s="98">
        <v>91.9</v>
      </c>
    </row>
    <row r="202" spans="1:11" x14ac:dyDescent="0.25">
      <c r="A202" s="96">
        <v>4242540900</v>
      </c>
      <c r="B202" s="14" t="s">
        <v>515</v>
      </c>
      <c r="C202" s="97" t="s">
        <v>790</v>
      </c>
      <c r="D202" s="97" t="s">
        <v>524</v>
      </c>
      <c r="E202" s="98">
        <v>88.9</v>
      </c>
      <c r="F202" s="98">
        <v>98.6</v>
      </c>
      <c r="G202" s="98">
        <v>65.2</v>
      </c>
      <c r="H202" s="98">
        <v>102.5</v>
      </c>
      <c r="I202" s="98">
        <v>107</v>
      </c>
      <c r="J202" s="98">
        <v>88.3</v>
      </c>
      <c r="K202" s="98">
        <v>96.2</v>
      </c>
    </row>
    <row r="203" spans="1:11" x14ac:dyDescent="0.25">
      <c r="A203" s="96">
        <v>4439300250</v>
      </c>
      <c r="B203" s="14" t="s">
        <v>525</v>
      </c>
      <c r="C203" s="97" t="s">
        <v>526</v>
      </c>
      <c r="D203" s="97" t="s">
        <v>527</v>
      </c>
      <c r="E203" s="98">
        <v>111.6</v>
      </c>
      <c r="F203" s="98">
        <v>101.3</v>
      </c>
      <c r="G203" s="98">
        <v>113.2</v>
      </c>
      <c r="H203" s="98">
        <v>139.19999999999999</v>
      </c>
      <c r="I203" s="98">
        <v>96.7</v>
      </c>
      <c r="J203" s="98">
        <v>103.3</v>
      </c>
      <c r="K203" s="98">
        <v>113</v>
      </c>
    </row>
    <row r="204" spans="1:11" x14ac:dyDescent="0.25">
      <c r="A204" s="96">
        <v>4516700200</v>
      </c>
      <c r="B204" s="14" t="s">
        <v>528</v>
      </c>
      <c r="C204" s="97" t="s">
        <v>529</v>
      </c>
      <c r="D204" s="97" t="s">
        <v>530</v>
      </c>
      <c r="E204" s="98">
        <v>101.2</v>
      </c>
      <c r="F204" s="98">
        <v>102.2</v>
      </c>
      <c r="G204" s="98">
        <v>103.4</v>
      </c>
      <c r="H204" s="98">
        <v>111.1</v>
      </c>
      <c r="I204" s="98">
        <v>95.3</v>
      </c>
      <c r="J204" s="98">
        <v>83.9</v>
      </c>
      <c r="K204" s="98">
        <v>100.3</v>
      </c>
    </row>
    <row r="205" spans="1:11" x14ac:dyDescent="0.25">
      <c r="A205" s="96">
        <v>4517900300</v>
      </c>
      <c r="B205" s="14" t="s">
        <v>528</v>
      </c>
      <c r="C205" s="97" t="s">
        <v>531</v>
      </c>
      <c r="D205" s="97" t="s">
        <v>532</v>
      </c>
      <c r="E205" s="98">
        <v>89.5</v>
      </c>
      <c r="F205" s="98">
        <v>98.9</v>
      </c>
      <c r="G205" s="98">
        <v>69.8</v>
      </c>
      <c r="H205" s="98">
        <v>113.2</v>
      </c>
      <c r="I205" s="98">
        <v>82.1</v>
      </c>
      <c r="J205" s="98">
        <v>82.1</v>
      </c>
      <c r="K205" s="98">
        <v>98.8</v>
      </c>
    </row>
    <row r="206" spans="1:11" x14ac:dyDescent="0.25">
      <c r="A206" s="96">
        <v>4524860400</v>
      </c>
      <c r="B206" s="14" t="s">
        <v>528</v>
      </c>
      <c r="C206" s="97" t="s">
        <v>533</v>
      </c>
      <c r="D206" s="97" t="s">
        <v>534</v>
      </c>
      <c r="E206" s="98">
        <v>92.6</v>
      </c>
      <c r="F206" s="98">
        <v>98.1</v>
      </c>
      <c r="G206" s="98">
        <v>73.900000000000006</v>
      </c>
      <c r="H206" s="98">
        <v>92.1</v>
      </c>
      <c r="I206" s="98">
        <v>97.7</v>
      </c>
      <c r="J206" s="98">
        <v>108.3</v>
      </c>
      <c r="K206" s="98">
        <v>102.2</v>
      </c>
    </row>
    <row r="207" spans="1:11" x14ac:dyDescent="0.25">
      <c r="A207" s="96">
        <v>4525940500</v>
      </c>
      <c r="B207" s="14" t="s">
        <v>528</v>
      </c>
      <c r="C207" s="97" t="s">
        <v>781</v>
      </c>
      <c r="D207" s="97" t="s">
        <v>782</v>
      </c>
      <c r="E207" s="98">
        <v>103.7</v>
      </c>
      <c r="F207" s="98">
        <v>100.1</v>
      </c>
      <c r="G207" s="98">
        <v>109.1</v>
      </c>
      <c r="H207" s="98">
        <v>94.1</v>
      </c>
      <c r="I207" s="98">
        <v>100.6</v>
      </c>
      <c r="J207" s="98">
        <v>99.4</v>
      </c>
      <c r="K207" s="98">
        <v>104.7</v>
      </c>
    </row>
    <row r="208" spans="1:11" x14ac:dyDescent="0.25">
      <c r="A208" s="96">
        <v>4543900800</v>
      </c>
      <c r="B208" s="14" t="s">
        <v>528</v>
      </c>
      <c r="C208" s="14" t="s">
        <v>535</v>
      </c>
      <c r="D208" s="97" t="s">
        <v>536</v>
      </c>
      <c r="E208" s="98">
        <v>90.9</v>
      </c>
      <c r="F208" s="98">
        <v>97.1</v>
      </c>
      <c r="G208" s="98">
        <v>76.400000000000006</v>
      </c>
      <c r="H208" s="98">
        <v>92.9</v>
      </c>
      <c r="I208" s="98">
        <v>101</v>
      </c>
      <c r="J208" s="98">
        <v>92.8</v>
      </c>
      <c r="K208" s="98">
        <v>96.9</v>
      </c>
    </row>
    <row r="209" spans="1:11" x14ac:dyDescent="0.25">
      <c r="A209" s="96">
        <v>4638180700</v>
      </c>
      <c r="B209" s="14" t="s">
        <v>537</v>
      </c>
      <c r="C209" s="14" t="s">
        <v>538</v>
      </c>
      <c r="D209" s="97" t="s">
        <v>539</v>
      </c>
      <c r="E209" s="98">
        <v>90.3</v>
      </c>
      <c r="F209" s="98">
        <v>95.5</v>
      </c>
      <c r="G209" s="98">
        <v>90.7</v>
      </c>
      <c r="H209" s="98">
        <v>79.400000000000006</v>
      </c>
      <c r="I209" s="98">
        <v>95.7</v>
      </c>
      <c r="J209" s="98">
        <v>98.4</v>
      </c>
      <c r="K209" s="98">
        <v>87.8</v>
      </c>
    </row>
    <row r="210" spans="1:11" x14ac:dyDescent="0.25">
      <c r="A210" s="96">
        <v>4639660800</v>
      </c>
      <c r="B210" s="14" t="s">
        <v>537</v>
      </c>
      <c r="C210" s="97" t="s">
        <v>791</v>
      </c>
      <c r="D210" s="97" t="s">
        <v>792</v>
      </c>
      <c r="E210" s="98">
        <v>94.8</v>
      </c>
      <c r="F210" s="98">
        <v>101.1</v>
      </c>
      <c r="G210" s="98">
        <v>88.4</v>
      </c>
      <c r="H210" s="98">
        <v>87.1</v>
      </c>
      <c r="I210" s="98">
        <v>100.7</v>
      </c>
      <c r="J210" s="98">
        <v>103.8</v>
      </c>
      <c r="K210" s="98">
        <v>96.3</v>
      </c>
    </row>
    <row r="211" spans="1:11" x14ac:dyDescent="0.25">
      <c r="A211" s="96">
        <v>4643620800</v>
      </c>
      <c r="B211" s="14" t="s">
        <v>537</v>
      </c>
      <c r="C211" s="97" t="s">
        <v>540</v>
      </c>
      <c r="D211" s="97" t="s">
        <v>541</v>
      </c>
      <c r="E211" s="98">
        <v>91</v>
      </c>
      <c r="F211" s="98">
        <v>96.4</v>
      </c>
      <c r="G211" s="98">
        <v>88.7</v>
      </c>
      <c r="H211" s="98">
        <v>91.3</v>
      </c>
      <c r="I211" s="98">
        <v>90</v>
      </c>
      <c r="J211" s="98">
        <v>92.6</v>
      </c>
      <c r="K211" s="98">
        <v>90.6</v>
      </c>
    </row>
    <row r="212" spans="1:11" x14ac:dyDescent="0.25">
      <c r="A212" s="96">
        <v>4716860300</v>
      </c>
      <c r="B212" s="14" t="s">
        <v>542</v>
      </c>
      <c r="C212" s="14" t="s">
        <v>543</v>
      </c>
      <c r="D212" s="14" t="s">
        <v>544</v>
      </c>
      <c r="E212" s="98">
        <v>88.6</v>
      </c>
      <c r="F212" s="98">
        <v>96.5</v>
      </c>
      <c r="G212" s="98">
        <v>82.4</v>
      </c>
      <c r="H212" s="98">
        <v>86.6</v>
      </c>
      <c r="I212" s="98">
        <v>89</v>
      </c>
      <c r="J212" s="98">
        <v>87</v>
      </c>
      <c r="K212" s="98">
        <v>90.7</v>
      </c>
    </row>
    <row r="213" spans="1:11" x14ac:dyDescent="0.25">
      <c r="A213" s="96">
        <v>4718260330</v>
      </c>
      <c r="B213" s="14" t="s">
        <v>542</v>
      </c>
      <c r="C213" s="97" t="s">
        <v>545</v>
      </c>
      <c r="D213" s="97" t="s">
        <v>546</v>
      </c>
      <c r="E213" s="98">
        <v>90</v>
      </c>
      <c r="F213" s="98">
        <v>96</v>
      </c>
      <c r="G213" s="98">
        <v>77.8</v>
      </c>
      <c r="H213" s="98">
        <v>85.1</v>
      </c>
      <c r="I213" s="98">
        <v>89.5</v>
      </c>
      <c r="J213" s="98">
        <v>84.6</v>
      </c>
      <c r="K213" s="98">
        <v>99.5</v>
      </c>
    </row>
    <row r="214" spans="1:11" x14ac:dyDescent="0.25">
      <c r="A214" s="96">
        <v>4727180400</v>
      </c>
      <c r="B214" s="14" t="s">
        <v>542</v>
      </c>
      <c r="C214" s="14" t="s">
        <v>547</v>
      </c>
      <c r="D214" s="97" t="s">
        <v>548</v>
      </c>
      <c r="E214" s="98">
        <v>88.7</v>
      </c>
      <c r="F214" s="15">
        <v>96.2</v>
      </c>
      <c r="G214" s="15">
        <v>74.099999999999994</v>
      </c>
      <c r="H214" s="15">
        <v>86.1</v>
      </c>
      <c r="I214" s="15">
        <v>93.4</v>
      </c>
      <c r="J214" s="15">
        <v>90.3</v>
      </c>
      <c r="K214" s="15">
        <v>96.6</v>
      </c>
    </row>
    <row r="215" spans="1:11" x14ac:dyDescent="0.25">
      <c r="A215" s="96">
        <v>4728940500</v>
      </c>
      <c r="B215" s="14" t="s">
        <v>542</v>
      </c>
      <c r="C215" s="97" t="s">
        <v>549</v>
      </c>
      <c r="D215" s="97" t="s">
        <v>550</v>
      </c>
      <c r="E215" s="98">
        <v>86.3</v>
      </c>
      <c r="F215" s="98">
        <v>99.1</v>
      </c>
      <c r="G215" s="98">
        <v>76.900000000000006</v>
      </c>
      <c r="H215" s="98">
        <v>85</v>
      </c>
      <c r="I215" s="98">
        <v>88.5</v>
      </c>
      <c r="J215" s="98">
        <v>83</v>
      </c>
      <c r="K215" s="98">
        <v>88.5</v>
      </c>
    </row>
    <row r="216" spans="1:11" x14ac:dyDescent="0.25">
      <c r="A216" s="96">
        <v>4734980325</v>
      </c>
      <c r="B216" s="14" t="s">
        <v>542</v>
      </c>
      <c r="C216" s="14" t="s">
        <v>555</v>
      </c>
      <c r="D216" s="97" t="s">
        <v>819</v>
      </c>
      <c r="E216" s="98">
        <v>95</v>
      </c>
      <c r="F216" s="15">
        <v>95.8</v>
      </c>
      <c r="G216" s="15">
        <v>93.9</v>
      </c>
      <c r="H216" s="15">
        <v>81.2</v>
      </c>
      <c r="I216" s="15">
        <v>92.1</v>
      </c>
      <c r="J216" s="15">
        <v>89.2</v>
      </c>
      <c r="K216" s="15">
        <v>100.3</v>
      </c>
    </row>
    <row r="217" spans="1:11" x14ac:dyDescent="0.25">
      <c r="A217" s="96">
        <v>4732820600</v>
      </c>
      <c r="B217" s="14" t="s">
        <v>542</v>
      </c>
      <c r="C217" s="97" t="s">
        <v>551</v>
      </c>
      <c r="D217" s="97" t="s">
        <v>552</v>
      </c>
      <c r="E217" s="98">
        <v>89.7</v>
      </c>
      <c r="F217" s="98">
        <v>98.8</v>
      </c>
      <c r="G217" s="98">
        <v>85.5</v>
      </c>
      <c r="H217" s="98">
        <v>81.8</v>
      </c>
      <c r="I217" s="98">
        <v>88.6</v>
      </c>
      <c r="J217" s="98">
        <v>85</v>
      </c>
      <c r="K217" s="98">
        <v>92.1</v>
      </c>
    </row>
    <row r="218" spans="1:11" x14ac:dyDescent="0.25">
      <c r="A218" s="96">
        <v>4734100640</v>
      </c>
      <c r="B218" s="14" t="s">
        <v>542</v>
      </c>
      <c r="C218" s="14" t="s">
        <v>553</v>
      </c>
      <c r="D218" s="97" t="s">
        <v>554</v>
      </c>
      <c r="E218" s="98">
        <v>86.6</v>
      </c>
      <c r="F218" s="98">
        <v>94.7</v>
      </c>
      <c r="G218" s="98">
        <v>71.900000000000006</v>
      </c>
      <c r="H218" s="98">
        <v>95.4</v>
      </c>
      <c r="I218" s="98">
        <v>82.8</v>
      </c>
      <c r="J218" s="98">
        <v>88.5</v>
      </c>
      <c r="K218" s="98">
        <v>93.6</v>
      </c>
    </row>
    <row r="219" spans="1:11" x14ac:dyDescent="0.25">
      <c r="A219" s="96">
        <v>4734980700</v>
      </c>
      <c r="B219" s="14" t="s">
        <v>542</v>
      </c>
      <c r="C219" s="14" t="s">
        <v>555</v>
      </c>
      <c r="D219" s="97" t="s">
        <v>556</v>
      </c>
      <c r="E219" s="98">
        <v>98.3</v>
      </c>
      <c r="F219" s="15">
        <v>99.6</v>
      </c>
      <c r="G219" s="15">
        <v>101.1</v>
      </c>
      <c r="H219" s="15">
        <v>97.3</v>
      </c>
      <c r="I219" s="15">
        <v>91.2</v>
      </c>
      <c r="J219" s="15">
        <v>93.6</v>
      </c>
      <c r="K219" s="15">
        <v>98.2</v>
      </c>
    </row>
    <row r="220" spans="1:11" x14ac:dyDescent="0.25">
      <c r="A220" s="96">
        <v>4810180020</v>
      </c>
      <c r="B220" s="14" t="s">
        <v>557</v>
      </c>
      <c r="C220" s="97" t="s">
        <v>558</v>
      </c>
      <c r="D220" s="97" t="s">
        <v>559</v>
      </c>
      <c r="E220" s="98">
        <v>90.3</v>
      </c>
      <c r="F220" s="98">
        <v>95.9</v>
      </c>
      <c r="G220" s="98">
        <v>72.900000000000006</v>
      </c>
      <c r="H220" s="98">
        <v>113.5</v>
      </c>
      <c r="I220" s="98">
        <v>95.2</v>
      </c>
      <c r="J220" s="98">
        <v>95.8</v>
      </c>
      <c r="K220" s="98">
        <v>94.5</v>
      </c>
    </row>
    <row r="221" spans="1:11" x14ac:dyDescent="0.25">
      <c r="A221" s="96">
        <v>4811100040</v>
      </c>
      <c r="B221" s="14" t="s">
        <v>557</v>
      </c>
      <c r="C221" s="14" t="s">
        <v>560</v>
      </c>
      <c r="D221" s="97" t="s">
        <v>561</v>
      </c>
      <c r="E221" s="98">
        <v>83</v>
      </c>
      <c r="F221" s="98">
        <v>94.1</v>
      </c>
      <c r="G221" s="98">
        <v>60.7</v>
      </c>
      <c r="H221" s="98">
        <v>88.8</v>
      </c>
      <c r="I221" s="98">
        <v>86</v>
      </c>
      <c r="J221" s="98">
        <v>81.8</v>
      </c>
      <c r="K221" s="98">
        <v>94.5</v>
      </c>
    </row>
    <row r="222" spans="1:11" x14ac:dyDescent="0.25">
      <c r="A222" s="96">
        <v>4823104100</v>
      </c>
      <c r="B222" s="14" t="s">
        <v>557</v>
      </c>
      <c r="C222" s="97" t="s">
        <v>808</v>
      </c>
      <c r="D222" s="97" t="s">
        <v>853</v>
      </c>
      <c r="E222" s="98">
        <v>96.1</v>
      </c>
      <c r="F222" s="98">
        <v>99</v>
      </c>
      <c r="G222" s="98">
        <v>85.4</v>
      </c>
      <c r="H222" s="98">
        <v>115.1</v>
      </c>
      <c r="I222" s="98">
        <v>94.2</v>
      </c>
      <c r="J222" s="98">
        <v>82.6</v>
      </c>
      <c r="K222" s="98">
        <v>101.3</v>
      </c>
    </row>
    <row r="223" spans="1:11" x14ac:dyDescent="0.25">
      <c r="A223" s="96">
        <v>4812420080</v>
      </c>
      <c r="B223" s="14" t="s">
        <v>557</v>
      </c>
      <c r="C223" s="97" t="s">
        <v>793</v>
      </c>
      <c r="D223" s="97" t="s">
        <v>562</v>
      </c>
      <c r="E223" s="98">
        <v>96.9</v>
      </c>
      <c r="F223" s="98">
        <v>96.3</v>
      </c>
      <c r="G223" s="98">
        <v>103.2</v>
      </c>
      <c r="H223" s="98">
        <v>98.7</v>
      </c>
      <c r="I223" s="98">
        <v>94.6</v>
      </c>
      <c r="J223" s="98">
        <v>96.6</v>
      </c>
      <c r="K223" s="98">
        <v>92.3</v>
      </c>
    </row>
    <row r="224" spans="1:11" x14ac:dyDescent="0.25">
      <c r="A224" s="96">
        <v>4813140120</v>
      </c>
      <c r="B224" s="14" t="s">
        <v>557</v>
      </c>
      <c r="C224" s="97" t="s">
        <v>563</v>
      </c>
      <c r="D224" s="97" t="s">
        <v>564</v>
      </c>
      <c r="E224" s="98">
        <v>91.9</v>
      </c>
      <c r="F224" s="98">
        <v>97</v>
      </c>
      <c r="G224" s="98">
        <v>79.900000000000006</v>
      </c>
      <c r="H224" s="98">
        <v>102.8</v>
      </c>
      <c r="I224" s="98">
        <v>92.4</v>
      </c>
      <c r="J224" s="98">
        <v>104.5</v>
      </c>
      <c r="K224" s="98">
        <v>95</v>
      </c>
    </row>
    <row r="225" spans="1:11" x14ac:dyDescent="0.25">
      <c r="A225" s="96">
        <v>4826420180</v>
      </c>
      <c r="B225" s="14" t="s">
        <v>557</v>
      </c>
      <c r="C225" s="97" t="s">
        <v>574</v>
      </c>
      <c r="D225" s="97" t="s">
        <v>575</v>
      </c>
      <c r="E225" s="98">
        <v>89.5</v>
      </c>
      <c r="F225" s="98">
        <v>97.4</v>
      </c>
      <c r="G225" s="98">
        <v>73.099999999999994</v>
      </c>
      <c r="H225" s="98">
        <v>99.6</v>
      </c>
      <c r="I225" s="98">
        <v>91</v>
      </c>
      <c r="J225" s="98">
        <v>105.2</v>
      </c>
      <c r="K225" s="98">
        <v>94.6</v>
      </c>
    </row>
    <row r="226" spans="1:11" x14ac:dyDescent="0.25">
      <c r="A226" s="96">
        <v>4818580200</v>
      </c>
      <c r="B226" s="14" t="s">
        <v>557</v>
      </c>
      <c r="C226" s="97" t="s">
        <v>567</v>
      </c>
      <c r="D226" s="97" t="s">
        <v>568</v>
      </c>
      <c r="E226" s="98">
        <v>89.3</v>
      </c>
      <c r="F226" s="98">
        <v>94.2</v>
      </c>
      <c r="G226" s="98">
        <v>78.400000000000006</v>
      </c>
      <c r="H226" s="98">
        <v>109.9</v>
      </c>
      <c r="I226" s="98">
        <v>94.6</v>
      </c>
      <c r="J226" s="98">
        <v>93.2</v>
      </c>
      <c r="K226" s="98">
        <v>89.2</v>
      </c>
    </row>
    <row r="227" spans="1:11" x14ac:dyDescent="0.25">
      <c r="A227" s="96">
        <v>4819124240</v>
      </c>
      <c r="B227" s="14" t="s">
        <v>557</v>
      </c>
      <c r="C227" s="97" t="s">
        <v>807</v>
      </c>
      <c r="D227" s="97" t="s">
        <v>569</v>
      </c>
      <c r="E227" s="98">
        <v>101</v>
      </c>
      <c r="F227" s="98">
        <v>98.8</v>
      </c>
      <c r="G227" s="98">
        <v>94</v>
      </c>
      <c r="H227" s="98">
        <v>115.2</v>
      </c>
      <c r="I227" s="98">
        <v>91.1</v>
      </c>
      <c r="J227" s="98">
        <v>103.2</v>
      </c>
      <c r="K227" s="98">
        <v>106.5</v>
      </c>
    </row>
    <row r="228" spans="1:11" x14ac:dyDescent="0.25">
      <c r="A228" s="96">
        <v>4819124250</v>
      </c>
      <c r="B228" s="14" t="s">
        <v>557</v>
      </c>
      <c r="C228" s="97" t="s">
        <v>807</v>
      </c>
      <c r="D228" s="97" t="s">
        <v>845</v>
      </c>
      <c r="E228" s="98">
        <v>98.9</v>
      </c>
      <c r="F228" s="98">
        <v>97.9</v>
      </c>
      <c r="G228" s="98">
        <v>97.5</v>
      </c>
      <c r="H228" s="98">
        <v>99.8</v>
      </c>
      <c r="I228" s="98">
        <v>92.5</v>
      </c>
      <c r="J228" s="98">
        <v>85</v>
      </c>
      <c r="K228" s="98">
        <v>103.7</v>
      </c>
    </row>
    <row r="229" spans="1:11" x14ac:dyDescent="0.25">
      <c r="A229" s="96">
        <v>4832580600</v>
      </c>
      <c r="B229" s="14" t="s">
        <v>557</v>
      </c>
      <c r="C229" s="97" t="s">
        <v>583</v>
      </c>
      <c r="D229" s="97" t="s">
        <v>854</v>
      </c>
      <c r="E229" s="98">
        <v>80.3</v>
      </c>
      <c r="F229" s="98">
        <v>93.7</v>
      </c>
      <c r="G229" s="98">
        <v>63</v>
      </c>
      <c r="H229" s="98">
        <v>90.4</v>
      </c>
      <c r="I229" s="98">
        <v>101.4</v>
      </c>
      <c r="J229" s="98">
        <v>81.2</v>
      </c>
      <c r="K229" s="98">
        <v>80.7</v>
      </c>
    </row>
    <row r="230" spans="1:11" x14ac:dyDescent="0.25">
      <c r="A230" s="96">
        <v>4821340300</v>
      </c>
      <c r="B230" s="14" t="s">
        <v>557</v>
      </c>
      <c r="C230" s="97" t="s">
        <v>571</v>
      </c>
      <c r="D230" s="97" t="s">
        <v>572</v>
      </c>
      <c r="E230" s="98">
        <v>88.1</v>
      </c>
      <c r="F230" s="98">
        <v>97.2</v>
      </c>
      <c r="G230" s="98">
        <v>69.599999999999994</v>
      </c>
      <c r="H230" s="98">
        <v>91.9</v>
      </c>
      <c r="I230" s="98">
        <v>101.2</v>
      </c>
      <c r="J230" s="98">
        <v>91.8</v>
      </c>
      <c r="K230" s="98">
        <v>94.6</v>
      </c>
    </row>
    <row r="231" spans="1:11" x14ac:dyDescent="0.25">
      <c r="A231" s="96">
        <v>4823104340</v>
      </c>
      <c r="B231" s="14" t="s">
        <v>557</v>
      </c>
      <c r="C231" s="97" t="s">
        <v>808</v>
      </c>
      <c r="D231" s="97" t="s">
        <v>573</v>
      </c>
      <c r="E231" s="98">
        <v>96.4</v>
      </c>
      <c r="F231" s="98">
        <v>99.3</v>
      </c>
      <c r="G231" s="98">
        <v>87.1</v>
      </c>
      <c r="H231" s="98">
        <v>115.9</v>
      </c>
      <c r="I231" s="98">
        <v>94.2</v>
      </c>
      <c r="J231" s="98">
        <v>104.6</v>
      </c>
      <c r="K231" s="98">
        <v>97.5</v>
      </c>
    </row>
    <row r="232" spans="1:11" x14ac:dyDescent="0.25">
      <c r="A232" s="96">
        <v>4815180435</v>
      </c>
      <c r="B232" s="14" t="s">
        <v>557</v>
      </c>
      <c r="C232" s="14" t="s">
        <v>565</v>
      </c>
      <c r="D232" s="97" t="s">
        <v>566</v>
      </c>
      <c r="E232" s="98">
        <v>81.400000000000006</v>
      </c>
      <c r="F232" s="98">
        <v>92.8</v>
      </c>
      <c r="G232" s="98">
        <v>65.400000000000006</v>
      </c>
      <c r="H232" s="98">
        <v>124.8</v>
      </c>
      <c r="I232" s="98">
        <v>86.8</v>
      </c>
      <c r="J232" s="98">
        <v>78.7</v>
      </c>
      <c r="K232" s="98">
        <v>77.900000000000006</v>
      </c>
    </row>
    <row r="233" spans="1:11" x14ac:dyDescent="0.25">
      <c r="A233" s="96">
        <v>4826420500</v>
      </c>
      <c r="B233" s="14" t="s">
        <v>557</v>
      </c>
      <c r="C233" s="14" t="s">
        <v>574</v>
      </c>
      <c r="D233" s="97" t="s">
        <v>576</v>
      </c>
      <c r="E233" s="98">
        <v>94.1</v>
      </c>
      <c r="F233" s="98">
        <v>99</v>
      </c>
      <c r="G233" s="98">
        <v>79.900000000000006</v>
      </c>
      <c r="H233" s="98">
        <v>92.8</v>
      </c>
      <c r="I233" s="98">
        <v>94.2</v>
      </c>
      <c r="J233" s="98">
        <v>98.4</v>
      </c>
      <c r="K233" s="98">
        <v>103.3</v>
      </c>
    </row>
    <row r="234" spans="1:11" x14ac:dyDescent="0.25">
      <c r="A234" s="96">
        <v>4830980620</v>
      </c>
      <c r="B234" s="14" t="s">
        <v>557</v>
      </c>
      <c r="C234" s="97" t="s">
        <v>579</v>
      </c>
      <c r="D234" s="97" t="s">
        <v>580</v>
      </c>
      <c r="E234" s="98">
        <v>93.7</v>
      </c>
      <c r="F234" s="98">
        <v>96.6</v>
      </c>
      <c r="G234" s="98">
        <v>87.4</v>
      </c>
      <c r="H234" s="98">
        <v>105</v>
      </c>
      <c r="I234" s="98">
        <v>87.7</v>
      </c>
      <c r="J234" s="98">
        <v>85.2</v>
      </c>
      <c r="K234" s="98">
        <v>97.5</v>
      </c>
    </row>
    <row r="235" spans="1:11" x14ac:dyDescent="0.25">
      <c r="A235" s="96">
        <v>4831180640</v>
      </c>
      <c r="B235" s="14" t="s">
        <v>557</v>
      </c>
      <c r="C235" s="97" t="s">
        <v>581</v>
      </c>
      <c r="D235" s="97" t="s">
        <v>582</v>
      </c>
      <c r="E235" s="98">
        <v>90.8</v>
      </c>
      <c r="F235" s="98">
        <v>96.4</v>
      </c>
      <c r="G235" s="98">
        <v>84.7</v>
      </c>
      <c r="H235" s="98">
        <v>90.9</v>
      </c>
      <c r="I235" s="98">
        <v>87.7</v>
      </c>
      <c r="J235" s="98">
        <v>92.8</v>
      </c>
      <c r="K235" s="98">
        <v>93.7</v>
      </c>
    </row>
    <row r="236" spans="1:11" x14ac:dyDescent="0.25">
      <c r="A236" s="96">
        <v>4832580670</v>
      </c>
      <c r="B236" s="14" t="s">
        <v>557</v>
      </c>
      <c r="C236" s="97" t="s">
        <v>583</v>
      </c>
      <c r="D236" s="97" t="s">
        <v>584</v>
      </c>
      <c r="E236" s="98">
        <v>84.5</v>
      </c>
      <c r="F236" s="98">
        <v>93.4</v>
      </c>
      <c r="G236" s="98">
        <v>60.1</v>
      </c>
      <c r="H236" s="98">
        <v>119.5</v>
      </c>
      <c r="I236" s="98">
        <v>92.2</v>
      </c>
      <c r="J236" s="98">
        <v>78.599999999999994</v>
      </c>
      <c r="K236" s="98">
        <v>91</v>
      </c>
    </row>
    <row r="237" spans="1:11" x14ac:dyDescent="0.25">
      <c r="A237" s="96">
        <v>4819124700</v>
      </c>
      <c r="B237" s="14" t="s">
        <v>557</v>
      </c>
      <c r="C237" s="14" t="s">
        <v>807</v>
      </c>
      <c r="D237" s="97" t="s">
        <v>846</v>
      </c>
      <c r="E237" s="98">
        <v>97.5</v>
      </c>
      <c r="F237" s="98">
        <v>97.4</v>
      </c>
      <c r="G237" s="98">
        <v>95.7</v>
      </c>
      <c r="H237" s="98">
        <v>113.4</v>
      </c>
      <c r="I237" s="98">
        <v>85.2</v>
      </c>
      <c r="J237" s="98">
        <v>129.1</v>
      </c>
      <c r="K237" s="98">
        <v>94</v>
      </c>
    </row>
    <row r="238" spans="1:11" x14ac:dyDescent="0.25">
      <c r="A238" s="96">
        <v>4833260700</v>
      </c>
      <c r="B238" s="14" t="s">
        <v>557</v>
      </c>
      <c r="C238" s="97" t="s">
        <v>585</v>
      </c>
      <c r="D238" s="97" t="s">
        <v>586</v>
      </c>
      <c r="E238" s="98">
        <v>96.7</v>
      </c>
      <c r="F238" s="98">
        <v>96.1</v>
      </c>
      <c r="G238" s="98">
        <v>84</v>
      </c>
      <c r="H238" s="98">
        <v>100.1</v>
      </c>
      <c r="I238" s="98">
        <v>93.4</v>
      </c>
      <c r="J238" s="98">
        <v>95</v>
      </c>
      <c r="K238" s="98">
        <v>107.7</v>
      </c>
    </row>
    <row r="239" spans="1:11" x14ac:dyDescent="0.25">
      <c r="A239" s="96">
        <v>4834860710</v>
      </c>
      <c r="B239" s="14" t="s">
        <v>557</v>
      </c>
      <c r="C239" s="97" t="s">
        <v>587</v>
      </c>
      <c r="D239" s="97" t="s">
        <v>588</v>
      </c>
      <c r="E239" s="98">
        <v>89.8</v>
      </c>
      <c r="F239" s="98">
        <v>95</v>
      </c>
      <c r="G239" s="98">
        <v>76.2</v>
      </c>
      <c r="H239" s="98">
        <v>110.1</v>
      </c>
      <c r="I239" s="98">
        <v>95.2</v>
      </c>
      <c r="J239" s="98">
        <v>99</v>
      </c>
      <c r="K239" s="98">
        <v>91.1</v>
      </c>
    </row>
    <row r="240" spans="1:11" x14ac:dyDescent="0.25">
      <c r="A240" s="96">
        <v>4836220720</v>
      </c>
      <c r="B240" s="14" t="s">
        <v>557</v>
      </c>
      <c r="C240" s="14" t="s">
        <v>589</v>
      </c>
      <c r="D240" s="97" t="s">
        <v>590</v>
      </c>
      <c r="E240" s="98">
        <v>93.1</v>
      </c>
      <c r="F240" s="98">
        <v>95.7</v>
      </c>
      <c r="G240" s="98">
        <v>81.3</v>
      </c>
      <c r="H240" s="98">
        <v>102.6</v>
      </c>
      <c r="I240" s="98">
        <v>92.5</v>
      </c>
      <c r="J240" s="98">
        <v>97.7</v>
      </c>
      <c r="K240" s="98">
        <v>98.9</v>
      </c>
    </row>
    <row r="241" spans="1:11" x14ac:dyDescent="0.25">
      <c r="A241" s="96">
        <v>4819124770</v>
      </c>
      <c r="B241" s="14" t="s">
        <v>557</v>
      </c>
      <c r="C241" s="97" t="s">
        <v>807</v>
      </c>
      <c r="D241" s="97" t="s">
        <v>570</v>
      </c>
      <c r="E241" s="98">
        <v>110</v>
      </c>
      <c r="F241" s="98">
        <v>97.9</v>
      </c>
      <c r="G241" s="98">
        <v>115.1</v>
      </c>
      <c r="H241" s="98">
        <v>117.3</v>
      </c>
      <c r="I241" s="98">
        <v>98.4</v>
      </c>
      <c r="J241" s="98">
        <v>109.7</v>
      </c>
      <c r="K241" s="98">
        <v>112.5</v>
      </c>
    </row>
    <row r="242" spans="1:11" x14ac:dyDescent="0.25">
      <c r="A242" s="96">
        <v>4841700810</v>
      </c>
      <c r="B242" s="14" t="s">
        <v>557</v>
      </c>
      <c r="C242" s="97" t="s">
        <v>591</v>
      </c>
      <c r="D242" s="97" t="s">
        <v>592</v>
      </c>
      <c r="E242" s="98">
        <v>91.4</v>
      </c>
      <c r="F242" s="98">
        <v>94.3</v>
      </c>
      <c r="G242" s="98">
        <v>78.7</v>
      </c>
      <c r="H242" s="98">
        <v>81.7</v>
      </c>
      <c r="I242" s="98">
        <v>94.3</v>
      </c>
      <c r="J242" s="98">
        <v>116.8</v>
      </c>
      <c r="K242" s="98">
        <v>98.7</v>
      </c>
    </row>
    <row r="243" spans="1:11" x14ac:dyDescent="0.25">
      <c r="A243" s="96">
        <v>4812420840</v>
      </c>
      <c r="B243" s="14" t="s">
        <v>557</v>
      </c>
      <c r="C243" s="14" t="s">
        <v>793</v>
      </c>
      <c r="D243" s="97" t="s">
        <v>872</v>
      </c>
      <c r="E243" s="98">
        <v>89</v>
      </c>
      <c r="F243" s="98">
        <v>93.4</v>
      </c>
      <c r="G243" s="98">
        <v>81.8</v>
      </c>
      <c r="H243" s="98">
        <v>81.900000000000006</v>
      </c>
      <c r="I243" s="98">
        <v>99.9</v>
      </c>
      <c r="J243" s="98">
        <v>88.8</v>
      </c>
      <c r="K243" s="98">
        <v>91.9</v>
      </c>
    </row>
    <row r="244" spans="1:11" x14ac:dyDescent="0.25">
      <c r="A244" s="96">
        <v>4828660880</v>
      </c>
      <c r="B244" s="14" t="s">
        <v>557</v>
      </c>
      <c r="C244" s="14" t="s">
        <v>577</v>
      </c>
      <c r="D244" s="97" t="s">
        <v>578</v>
      </c>
      <c r="E244" s="98">
        <v>89.1</v>
      </c>
      <c r="F244" s="98">
        <v>93.7</v>
      </c>
      <c r="G244" s="98">
        <v>82.4</v>
      </c>
      <c r="H244" s="98">
        <v>107.2</v>
      </c>
      <c r="I244" s="98">
        <v>88.6</v>
      </c>
      <c r="J244" s="98">
        <v>100.4</v>
      </c>
      <c r="K244" s="98">
        <v>86.8</v>
      </c>
    </row>
    <row r="245" spans="1:11" x14ac:dyDescent="0.25">
      <c r="A245" s="96">
        <v>4846340940</v>
      </c>
      <c r="B245" s="14" t="s">
        <v>557</v>
      </c>
      <c r="C245" s="97" t="s">
        <v>593</v>
      </c>
      <c r="D245" s="97" t="s">
        <v>594</v>
      </c>
      <c r="E245" s="98">
        <v>93.5</v>
      </c>
      <c r="F245" s="98">
        <v>96</v>
      </c>
      <c r="G245" s="98">
        <v>86.4</v>
      </c>
      <c r="H245" s="98">
        <v>108.4</v>
      </c>
      <c r="I245" s="98">
        <v>98.1</v>
      </c>
      <c r="J245" s="98">
        <v>93.9</v>
      </c>
      <c r="K245" s="98">
        <v>93.3</v>
      </c>
    </row>
    <row r="246" spans="1:11" x14ac:dyDescent="0.25">
      <c r="A246" s="96">
        <v>4847380970</v>
      </c>
      <c r="B246" s="14" t="s">
        <v>557</v>
      </c>
      <c r="C246" s="97" t="s">
        <v>595</v>
      </c>
      <c r="D246" s="97" t="s">
        <v>596</v>
      </c>
      <c r="E246" s="98">
        <v>91.6</v>
      </c>
      <c r="F246" s="98">
        <v>93.4</v>
      </c>
      <c r="G246" s="98">
        <v>77.5</v>
      </c>
      <c r="H246" s="98">
        <v>105.8</v>
      </c>
      <c r="I246" s="98">
        <v>93.3</v>
      </c>
      <c r="J246" s="98">
        <v>98.8</v>
      </c>
      <c r="K246" s="98">
        <v>97.5</v>
      </c>
    </row>
    <row r="247" spans="1:11" x14ac:dyDescent="0.25">
      <c r="A247" s="96">
        <v>4848660990</v>
      </c>
      <c r="B247" s="14" t="s">
        <v>557</v>
      </c>
      <c r="C247" s="97" t="s">
        <v>597</v>
      </c>
      <c r="D247" s="97" t="s">
        <v>598</v>
      </c>
      <c r="E247" s="98">
        <v>90.5</v>
      </c>
      <c r="F247" s="98">
        <v>97.3</v>
      </c>
      <c r="G247" s="98">
        <v>65.5</v>
      </c>
      <c r="H247" s="98">
        <v>103</v>
      </c>
      <c r="I247" s="98">
        <v>85.9</v>
      </c>
      <c r="J247" s="98">
        <v>134.30000000000001</v>
      </c>
      <c r="K247" s="98">
        <v>100.3</v>
      </c>
    </row>
    <row r="248" spans="1:11" x14ac:dyDescent="0.25">
      <c r="A248" s="96">
        <v>4916260300</v>
      </c>
      <c r="B248" s="14" t="s">
        <v>599</v>
      </c>
      <c r="C248" s="97" t="s">
        <v>600</v>
      </c>
      <c r="D248" s="97" t="s">
        <v>601</v>
      </c>
      <c r="E248" s="98">
        <v>95.4</v>
      </c>
      <c r="F248" s="98">
        <v>97.5</v>
      </c>
      <c r="G248" s="98">
        <v>99.4</v>
      </c>
      <c r="H248" s="98">
        <v>87.7</v>
      </c>
      <c r="I248" s="98">
        <v>100.7</v>
      </c>
      <c r="J248" s="98">
        <v>87</v>
      </c>
      <c r="K248" s="98">
        <v>92.9</v>
      </c>
    </row>
    <row r="249" spans="1:11" x14ac:dyDescent="0.25">
      <c r="A249" s="96">
        <v>4936260500</v>
      </c>
      <c r="B249" s="14" t="s">
        <v>599</v>
      </c>
      <c r="C249" s="97" t="s">
        <v>602</v>
      </c>
      <c r="D249" s="97" t="s">
        <v>603</v>
      </c>
      <c r="E249" s="98">
        <v>101.1</v>
      </c>
      <c r="F249" s="98">
        <v>98.3</v>
      </c>
      <c r="G249" s="98">
        <v>108.9</v>
      </c>
      <c r="H249" s="98">
        <v>87.4</v>
      </c>
      <c r="I249" s="98">
        <v>101.6</v>
      </c>
      <c r="J249" s="98">
        <v>88.4</v>
      </c>
      <c r="K249" s="98">
        <v>100.9</v>
      </c>
    </row>
    <row r="250" spans="1:11" x14ac:dyDescent="0.25">
      <c r="A250" s="96">
        <v>4939340800</v>
      </c>
      <c r="B250" s="14" t="s">
        <v>599</v>
      </c>
      <c r="C250" s="14" t="s">
        <v>604</v>
      </c>
      <c r="D250" s="97" t="s">
        <v>605</v>
      </c>
      <c r="E250" s="98">
        <v>100.9</v>
      </c>
      <c r="F250" s="98">
        <v>97.1</v>
      </c>
      <c r="G250" s="98">
        <v>109.5</v>
      </c>
      <c r="H250" s="98">
        <v>87.2</v>
      </c>
      <c r="I250" s="98">
        <v>104.1</v>
      </c>
      <c r="J250" s="98">
        <v>92.2</v>
      </c>
      <c r="K250" s="98">
        <v>99.3</v>
      </c>
    </row>
    <row r="251" spans="1:11" x14ac:dyDescent="0.25">
      <c r="A251" s="96">
        <v>4941620900</v>
      </c>
      <c r="B251" s="14" t="s">
        <v>599</v>
      </c>
      <c r="C251" s="97" t="s">
        <v>606</v>
      </c>
      <c r="D251" s="97" t="s">
        <v>607</v>
      </c>
      <c r="E251" s="98">
        <v>108.3</v>
      </c>
      <c r="F251" s="98">
        <v>98.2</v>
      </c>
      <c r="G251" s="98">
        <v>127</v>
      </c>
      <c r="H251" s="98">
        <v>94.3</v>
      </c>
      <c r="I251" s="98">
        <v>110.4</v>
      </c>
      <c r="J251" s="98">
        <v>89.2</v>
      </c>
      <c r="K251" s="98">
        <v>102.8</v>
      </c>
    </row>
    <row r="252" spans="1:11" x14ac:dyDescent="0.25">
      <c r="A252" s="96">
        <v>4941100850</v>
      </c>
      <c r="B252" s="14" t="s">
        <v>599</v>
      </c>
      <c r="C252" s="14" t="s">
        <v>783</v>
      </c>
      <c r="D252" s="97" t="s">
        <v>784</v>
      </c>
      <c r="E252" s="98">
        <v>107.7</v>
      </c>
      <c r="F252" s="98">
        <v>98.1</v>
      </c>
      <c r="G252" s="98">
        <v>122.7</v>
      </c>
      <c r="H252" s="98">
        <v>101.8</v>
      </c>
      <c r="I252" s="98">
        <v>109.2</v>
      </c>
      <c r="J252" s="98">
        <v>87.6</v>
      </c>
      <c r="K252" s="98">
        <v>103.3</v>
      </c>
    </row>
    <row r="253" spans="1:11" x14ac:dyDescent="0.25">
      <c r="A253" s="96">
        <v>5015540200</v>
      </c>
      <c r="B253" s="14" t="s">
        <v>608</v>
      </c>
      <c r="C253" s="97" t="s">
        <v>609</v>
      </c>
      <c r="D253" s="97" t="s">
        <v>610</v>
      </c>
      <c r="E253" s="98">
        <v>114.3</v>
      </c>
      <c r="F253" s="98">
        <v>106.4</v>
      </c>
      <c r="G253" s="98">
        <v>130.30000000000001</v>
      </c>
      <c r="H253" s="98">
        <v>113</v>
      </c>
      <c r="I253" s="98">
        <v>97.4</v>
      </c>
      <c r="J253" s="98">
        <v>111.5</v>
      </c>
      <c r="K253" s="98">
        <v>109.7</v>
      </c>
    </row>
    <row r="254" spans="1:11" x14ac:dyDescent="0.25">
      <c r="A254" s="96">
        <v>5147894170</v>
      </c>
      <c r="B254" s="14" t="s">
        <v>611</v>
      </c>
      <c r="C254" s="97" t="s">
        <v>260</v>
      </c>
      <c r="D254" s="97" t="s">
        <v>785</v>
      </c>
      <c r="E254" s="98">
        <v>124.2</v>
      </c>
      <c r="F254" s="98">
        <v>109.9</v>
      </c>
      <c r="G254" s="98">
        <v>169.4</v>
      </c>
      <c r="H254" s="98">
        <v>93.3</v>
      </c>
      <c r="I254" s="98">
        <v>102.8</v>
      </c>
      <c r="J254" s="98">
        <v>113.1</v>
      </c>
      <c r="K254" s="98">
        <v>107.8</v>
      </c>
    </row>
    <row r="255" spans="1:11" x14ac:dyDescent="0.25">
      <c r="A255" s="96">
        <v>5147894173</v>
      </c>
      <c r="B255" s="14" t="s">
        <v>611</v>
      </c>
      <c r="C255" s="14" t="s">
        <v>260</v>
      </c>
      <c r="D255" s="97" t="s">
        <v>628</v>
      </c>
      <c r="E255" s="98">
        <v>134.4</v>
      </c>
      <c r="F255" s="98">
        <v>111.3</v>
      </c>
      <c r="G255" s="98">
        <v>205.1</v>
      </c>
      <c r="H255" s="98">
        <v>93.3</v>
      </c>
      <c r="I255" s="98">
        <v>102</v>
      </c>
      <c r="J255" s="98">
        <v>116.6</v>
      </c>
      <c r="K255" s="98">
        <v>107.3</v>
      </c>
    </row>
    <row r="256" spans="1:11" x14ac:dyDescent="0.25">
      <c r="A256" s="96">
        <v>5113980150</v>
      </c>
      <c r="B256" s="14" t="s">
        <v>611</v>
      </c>
      <c r="C256" s="97" t="s">
        <v>612</v>
      </c>
      <c r="D256" s="97" t="s">
        <v>613</v>
      </c>
      <c r="E256" s="98">
        <v>94.1</v>
      </c>
      <c r="F256" s="98">
        <v>96.2</v>
      </c>
      <c r="G256" s="98">
        <v>88.1</v>
      </c>
      <c r="H256" s="98">
        <v>90.3</v>
      </c>
      <c r="I256" s="98">
        <v>93.9</v>
      </c>
      <c r="J256" s="98">
        <v>97.1</v>
      </c>
      <c r="K256" s="98">
        <v>98.6</v>
      </c>
    </row>
    <row r="257" spans="1:11" x14ac:dyDescent="0.25">
      <c r="A257" s="96">
        <v>5116820175</v>
      </c>
      <c r="B257" s="14" t="s">
        <v>611</v>
      </c>
      <c r="C257" s="97" t="s">
        <v>614</v>
      </c>
      <c r="D257" s="97" t="s">
        <v>615</v>
      </c>
      <c r="E257" s="98">
        <v>102.1</v>
      </c>
      <c r="F257" s="98">
        <v>97.3</v>
      </c>
      <c r="G257" s="98">
        <v>110.3</v>
      </c>
      <c r="H257" s="98">
        <v>103.1</v>
      </c>
      <c r="I257" s="98">
        <v>93.1</v>
      </c>
      <c r="J257" s="98">
        <v>95.3</v>
      </c>
      <c r="K257" s="98">
        <v>100.5</v>
      </c>
    </row>
    <row r="258" spans="1:11" x14ac:dyDescent="0.25">
      <c r="A258" s="96">
        <v>5119260225</v>
      </c>
      <c r="B258" s="14" t="s">
        <v>611</v>
      </c>
      <c r="C258" s="97" t="s">
        <v>616</v>
      </c>
      <c r="D258" s="97" t="s">
        <v>617</v>
      </c>
      <c r="E258" s="98">
        <v>88.8</v>
      </c>
      <c r="F258" s="98">
        <v>96.9</v>
      </c>
      <c r="G258" s="98">
        <v>78.8</v>
      </c>
      <c r="H258" s="98">
        <v>90.7</v>
      </c>
      <c r="I258" s="98">
        <v>90</v>
      </c>
      <c r="J258" s="98">
        <v>100.5</v>
      </c>
      <c r="K258" s="98">
        <v>91.1</v>
      </c>
    </row>
    <row r="259" spans="1:11" x14ac:dyDescent="0.25">
      <c r="A259" s="96">
        <v>5147260400</v>
      </c>
      <c r="B259" s="14" t="s">
        <v>611</v>
      </c>
      <c r="C259" s="14" t="s">
        <v>626</v>
      </c>
      <c r="D259" s="97" t="s">
        <v>627</v>
      </c>
      <c r="E259" s="98">
        <v>93.7</v>
      </c>
      <c r="F259" s="98">
        <v>98.4</v>
      </c>
      <c r="G259" s="98">
        <v>81.900000000000006</v>
      </c>
      <c r="H259" s="98">
        <v>104</v>
      </c>
      <c r="I259" s="98">
        <v>95.9</v>
      </c>
      <c r="J259" s="98">
        <v>110.3</v>
      </c>
      <c r="K259" s="98">
        <v>95.9</v>
      </c>
    </row>
    <row r="260" spans="1:11" x14ac:dyDescent="0.25">
      <c r="A260" s="96">
        <v>5131340450</v>
      </c>
      <c r="B260" s="14" t="s">
        <v>611</v>
      </c>
      <c r="C260" s="97" t="s">
        <v>618</v>
      </c>
      <c r="D260" s="97" t="s">
        <v>619</v>
      </c>
      <c r="E260" s="98">
        <v>92.8</v>
      </c>
      <c r="F260" s="98">
        <v>94.4</v>
      </c>
      <c r="G260" s="98">
        <v>82.1</v>
      </c>
      <c r="H260" s="98">
        <v>111.5</v>
      </c>
      <c r="I260" s="98">
        <v>89</v>
      </c>
      <c r="J260" s="98">
        <v>103.3</v>
      </c>
      <c r="K260" s="98">
        <v>95.8</v>
      </c>
    </row>
    <row r="261" spans="1:11" x14ac:dyDescent="0.25">
      <c r="A261" s="96">
        <v>5132300500</v>
      </c>
      <c r="B261" s="14" t="s">
        <v>611</v>
      </c>
      <c r="C261" s="97" t="s">
        <v>620</v>
      </c>
      <c r="D261" s="97" t="s">
        <v>621</v>
      </c>
      <c r="E261" s="98">
        <v>89.5</v>
      </c>
      <c r="F261" s="98">
        <v>97.2</v>
      </c>
      <c r="G261" s="98">
        <v>75.8</v>
      </c>
      <c r="H261" s="98">
        <v>94.3</v>
      </c>
      <c r="I261" s="98">
        <v>92.4</v>
      </c>
      <c r="J261" s="98">
        <v>102</v>
      </c>
      <c r="K261" s="98">
        <v>93.8</v>
      </c>
    </row>
    <row r="262" spans="1:11" x14ac:dyDescent="0.25">
      <c r="A262" s="96">
        <v>5140060800</v>
      </c>
      <c r="B262" s="14" t="s">
        <v>611</v>
      </c>
      <c r="C262" s="97" t="s">
        <v>622</v>
      </c>
      <c r="D262" s="97" t="s">
        <v>623</v>
      </c>
      <c r="E262" s="98">
        <v>94.4</v>
      </c>
      <c r="F262" s="98">
        <v>99.5</v>
      </c>
      <c r="G262" s="98">
        <v>84.7</v>
      </c>
      <c r="H262" s="98">
        <v>96.2</v>
      </c>
      <c r="I262" s="98">
        <v>95.8</v>
      </c>
      <c r="J262" s="98">
        <v>90.8</v>
      </c>
      <c r="K262" s="98">
        <v>99.8</v>
      </c>
    </row>
    <row r="263" spans="1:11" x14ac:dyDescent="0.25">
      <c r="A263" s="96">
        <v>5140220830</v>
      </c>
      <c r="B263" s="14" t="s">
        <v>611</v>
      </c>
      <c r="C263" s="97" t="s">
        <v>624</v>
      </c>
      <c r="D263" s="97" t="s">
        <v>625</v>
      </c>
      <c r="E263" s="98">
        <v>91.3</v>
      </c>
      <c r="F263" s="98">
        <v>97.2</v>
      </c>
      <c r="G263" s="98">
        <v>76.3</v>
      </c>
      <c r="H263" s="98">
        <v>117</v>
      </c>
      <c r="I263" s="98">
        <v>97.5</v>
      </c>
      <c r="J263" s="98">
        <v>88.2</v>
      </c>
      <c r="K263" s="98">
        <v>93.7</v>
      </c>
    </row>
    <row r="264" spans="1:11" x14ac:dyDescent="0.25">
      <c r="A264" s="96">
        <v>5149020950</v>
      </c>
      <c r="B264" s="14" t="s">
        <v>611</v>
      </c>
      <c r="C264" s="97" t="s">
        <v>629</v>
      </c>
      <c r="D264" s="97" t="s">
        <v>630</v>
      </c>
      <c r="E264" s="98">
        <v>103.1</v>
      </c>
      <c r="F264" s="98">
        <v>96.3</v>
      </c>
      <c r="G264" s="98">
        <v>95.2</v>
      </c>
      <c r="H264" s="98">
        <v>100.3</v>
      </c>
      <c r="I264" s="98">
        <v>94.5</v>
      </c>
      <c r="J264" s="98">
        <v>142.6</v>
      </c>
      <c r="K264" s="98">
        <v>110</v>
      </c>
    </row>
    <row r="265" spans="1:11" x14ac:dyDescent="0.25">
      <c r="A265" s="96">
        <v>5313380050</v>
      </c>
      <c r="B265" s="14" t="s">
        <v>631</v>
      </c>
      <c r="C265" s="97" t="s">
        <v>632</v>
      </c>
      <c r="D265" s="97" t="s">
        <v>633</v>
      </c>
      <c r="E265" s="98">
        <v>120.8</v>
      </c>
      <c r="F265" s="98">
        <v>106.6</v>
      </c>
      <c r="G265" s="98">
        <v>140.1</v>
      </c>
      <c r="H265" s="98">
        <v>96.7</v>
      </c>
      <c r="I265" s="98">
        <v>119.7</v>
      </c>
      <c r="J265" s="98">
        <v>112.5</v>
      </c>
      <c r="K265" s="98">
        <v>118.4</v>
      </c>
    </row>
    <row r="266" spans="1:11" x14ac:dyDescent="0.25">
      <c r="A266" s="96">
        <v>5328420740</v>
      </c>
      <c r="B266" s="14" t="s">
        <v>631</v>
      </c>
      <c r="C266" s="97" t="s">
        <v>634</v>
      </c>
      <c r="D266" s="97" t="s">
        <v>635</v>
      </c>
      <c r="E266" s="98">
        <v>97</v>
      </c>
      <c r="F266" s="98">
        <v>102.9</v>
      </c>
      <c r="G266" s="98">
        <v>88</v>
      </c>
      <c r="H266" s="98">
        <v>81.7</v>
      </c>
      <c r="I266" s="98">
        <v>119.4</v>
      </c>
      <c r="J266" s="98">
        <v>115</v>
      </c>
      <c r="K266" s="98">
        <v>97.2</v>
      </c>
    </row>
    <row r="267" spans="1:11" x14ac:dyDescent="0.25">
      <c r="A267" s="96">
        <v>5342644700</v>
      </c>
      <c r="B267" s="14" t="s">
        <v>631</v>
      </c>
      <c r="C267" s="14" t="s">
        <v>855</v>
      </c>
      <c r="D267" s="97" t="s">
        <v>833</v>
      </c>
      <c r="E267" s="98">
        <v>124</v>
      </c>
      <c r="F267" s="98">
        <v>109.1</v>
      </c>
      <c r="G267" s="98">
        <v>155.30000000000001</v>
      </c>
      <c r="H267" s="98">
        <v>89.2</v>
      </c>
      <c r="I267" s="98">
        <v>129.5</v>
      </c>
      <c r="J267" s="98">
        <v>118.1</v>
      </c>
      <c r="K267" s="98">
        <v>112.8</v>
      </c>
    </row>
    <row r="268" spans="1:11" x14ac:dyDescent="0.25">
      <c r="A268" s="96">
        <v>5314740500</v>
      </c>
      <c r="B268" s="14" t="s">
        <v>631</v>
      </c>
      <c r="C268" s="97" t="s">
        <v>794</v>
      </c>
      <c r="D268" s="97" t="s">
        <v>642</v>
      </c>
      <c r="E268" s="98">
        <v>116.3</v>
      </c>
      <c r="F268" s="98">
        <v>110</v>
      </c>
      <c r="G268" s="98">
        <v>114.2</v>
      </c>
      <c r="H268" s="98">
        <v>97.1</v>
      </c>
      <c r="I268" s="98">
        <v>133.4</v>
      </c>
      <c r="J268" s="98">
        <v>125.6</v>
      </c>
      <c r="K268" s="98">
        <v>119.9</v>
      </c>
    </row>
    <row r="269" spans="1:11" x14ac:dyDescent="0.25">
      <c r="A269" s="96">
        <v>5334180690</v>
      </c>
      <c r="B269" s="14" t="s">
        <v>631</v>
      </c>
      <c r="C269" s="97" t="s">
        <v>636</v>
      </c>
      <c r="D269" s="97" t="s">
        <v>637</v>
      </c>
      <c r="E269" s="98">
        <v>100.5</v>
      </c>
      <c r="F269" s="98">
        <v>101.3</v>
      </c>
      <c r="G269" s="98">
        <v>92.8</v>
      </c>
      <c r="H269" s="98">
        <v>74.3</v>
      </c>
      <c r="I269" s="98">
        <v>122.5</v>
      </c>
      <c r="J269" s="98">
        <v>111.4</v>
      </c>
      <c r="K269" s="98">
        <v>105.8</v>
      </c>
    </row>
    <row r="270" spans="1:11" x14ac:dyDescent="0.25">
      <c r="A270" s="96">
        <v>5334580720</v>
      </c>
      <c r="B270" s="14" t="s">
        <v>631</v>
      </c>
      <c r="C270" s="97" t="s">
        <v>638</v>
      </c>
      <c r="D270" s="97" t="s">
        <v>639</v>
      </c>
      <c r="E270" s="98">
        <v>117.7</v>
      </c>
      <c r="F270" s="98">
        <v>106.9</v>
      </c>
      <c r="G270" s="98">
        <v>139.4</v>
      </c>
      <c r="H270" s="98">
        <v>96.8</v>
      </c>
      <c r="I270" s="98">
        <v>116.1</v>
      </c>
      <c r="J270" s="98">
        <v>114.9</v>
      </c>
      <c r="K270" s="98">
        <v>110.6</v>
      </c>
    </row>
    <row r="271" spans="1:11" x14ac:dyDescent="0.25">
      <c r="A271" s="96">
        <v>5336500700</v>
      </c>
      <c r="B271" s="14" t="s">
        <v>631</v>
      </c>
      <c r="C271" s="97" t="s">
        <v>640</v>
      </c>
      <c r="D271" s="97" t="s">
        <v>641</v>
      </c>
      <c r="E271" s="98">
        <v>112.4</v>
      </c>
      <c r="F271" s="98">
        <v>104.5</v>
      </c>
      <c r="G271" s="98">
        <v>118.5</v>
      </c>
      <c r="H271" s="98">
        <v>90.6</v>
      </c>
      <c r="I271" s="98">
        <v>128.69999999999999</v>
      </c>
      <c r="J271" s="98">
        <v>120.6</v>
      </c>
      <c r="K271" s="98">
        <v>110.9</v>
      </c>
    </row>
    <row r="272" spans="1:11" x14ac:dyDescent="0.25">
      <c r="A272" s="96">
        <v>5342644800</v>
      </c>
      <c r="B272" s="14" t="s">
        <v>631</v>
      </c>
      <c r="C272" s="97" t="s">
        <v>809</v>
      </c>
      <c r="D272" s="97" t="s">
        <v>643</v>
      </c>
      <c r="E272" s="98">
        <v>144.5</v>
      </c>
      <c r="F272" s="98">
        <v>110.7</v>
      </c>
      <c r="G272" s="98">
        <v>209.3</v>
      </c>
      <c r="H272" s="98">
        <v>101.7</v>
      </c>
      <c r="I272" s="98">
        <v>130.4</v>
      </c>
      <c r="J272" s="98">
        <v>127.5</v>
      </c>
      <c r="K272" s="98">
        <v>122.4</v>
      </c>
    </row>
    <row r="273" spans="1:11" x14ac:dyDescent="0.25">
      <c r="A273" s="96">
        <v>5344060840</v>
      </c>
      <c r="B273" s="14" t="s">
        <v>631</v>
      </c>
      <c r="C273" s="97" t="s">
        <v>644</v>
      </c>
      <c r="D273" s="97" t="s">
        <v>645</v>
      </c>
      <c r="E273" s="98">
        <v>96.9</v>
      </c>
      <c r="F273" s="98">
        <v>106.7</v>
      </c>
      <c r="G273" s="98">
        <v>84.2</v>
      </c>
      <c r="H273" s="98">
        <v>101.7</v>
      </c>
      <c r="I273" s="98">
        <v>116.2</v>
      </c>
      <c r="J273" s="98">
        <v>106.9</v>
      </c>
      <c r="K273" s="98">
        <v>95.6</v>
      </c>
    </row>
    <row r="274" spans="1:11" x14ac:dyDescent="0.25">
      <c r="A274" s="96">
        <v>5345104880</v>
      </c>
      <c r="B274" s="14" t="s">
        <v>631</v>
      </c>
      <c r="C274" s="97" t="s">
        <v>822</v>
      </c>
      <c r="D274" s="97" t="s">
        <v>823</v>
      </c>
      <c r="E274" s="98">
        <v>126.1</v>
      </c>
      <c r="F274" s="98">
        <v>107.8</v>
      </c>
      <c r="G274" s="98">
        <v>160.5</v>
      </c>
      <c r="H274" s="98">
        <v>89.8</v>
      </c>
      <c r="I274" s="98">
        <v>127.3</v>
      </c>
      <c r="J274" s="98">
        <v>117.3</v>
      </c>
      <c r="K274" s="98">
        <v>115.5</v>
      </c>
    </row>
    <row r="275" spans="1:11" x14ac:dyDescent="0.25">
      <c r="A275" s="96">
        <v>5349420950</v>
      </c>
      <c r="B275" s="14" t="s">
        <v>631</v>
      </c>
      <c r="C275" s="97" t="s">
        <v>646</v>
      </c>
      <c r="D275" s="97" t="s">
        <v>647</v>
      </c>
      <c r="E275" s="98">
        <v>100.9</v>
      </c>
      <c r="F275" s="98">
        <v>102.6</v>
      </c>
      <c r="G275" s="98">
        <v>89</v>
      </c>
      <c r="H275" s="98">
        <v>106.3</v>
      </c>
      <c r="I275" s="98">
        <v>119.8</v>
      </c>
      <c r="J275" s="98">
        <v>112.5</v>
      </c>
      <c r="K275" s="98">
        <v>102.2</v>
      </c>
    </row>
    <row r="276" spans="1:11" x14ac:dyDescent="0.25">
      <c r="A276" s="96">
        <v>5416620200</v>
      </c>
      <c r="B276" s="14" t="s">
        <v>648</v>
      </c>
      <c r="C276" s="97" t="s">
        <v>795</v>
      </c>
      <c r="D276" s="97" t="s">
        <v>796</v>
      </c>
      <c r="E276" s="98">
        <v>84.2</v>
      </c>
      <c r="F276" s="98">
        <v>98.8</v>
      </c>
      <c r="G276" s="98">
        <v>60.5</v>
      </c>
      <c r="H276" s="98">
        <v>95.4</v>
      </c>
      <c r="I276" s="98">
        <v>93.5</v>
      </c>
      <c r="J276" s="98">
        <v>98</v>
      </c>
      <c r="K276" s="98">
        <v>90.2</v>
      </c>
    </row>
    <row r="277" spans="1:11" x14ac:dyDescent="0.25">
      <c r="A277" s="96">
        <v>5434060550</v>
      </c>
      <c r="B277" s="14" t="s">
        <v>648</v>
      </c>
      <c r="C277" s="97" t="s">
        <v>649</v>
      </c>
      <c r="D277" s="97" t="s">
        <v>650</v>
      </c>
      <c r="E277" s="98">
        <v>92.9</v>
      </c>
      <c r="F277" s="98">
        <v>95.5</v>
      </c>
      <c r="G277" s="98">
        <v>81.599999999999994</v>
      </c>
      <c r="H277" s="98">
        <v>92.3</v>
      </c>
      <c r="I277" s="98">
        <v>98.7</v>
      </c>
      <c r="J277" s="98">
        <v>89.1</v>
      </c>
      <c r="K277" s="98">
        <v>100.1</v>
      </c>
    </row>
    <row r="278" spans="1:11" x14ac:dyDescent="0.25">
      <c r="A278" s="96">
        <v>5511540100</v>
      </c>
      <c r="B278" s="14" t="s">
        <v>651</v>
      </c>
      <c r="C278" s="97" t="s">
        <v>859</v>
      </c>
      <c r="D278" s="97" t="s">
        <v>860</v>
      </c>
      <c r="E278" s="98">
        <v>100.8</v>
      </c>
      <c r="F278" s="98">
        <v>98.3</v>
      </c>
      <c r="G278" s="98">
        <v>104.4</v>
      </c>
      <c r="H278" s="98">
        <v>75.2</v>
      </c>
      <c r="I278" s="98">
        <v>97.9</v>
      </c>
      <c r="J278" s="98">
        <v>114.1</v>
      </c>
      <c r="K278" s="98">
        <v>104.1</v>
      </c>
    </row>
    <row r="279" spans="1:11" x14ac:dyDescent="0.25">
      <c r="A279" s="96">
        <v>5520740250</v>
      </c>
      <c r="B279" s="14" t="s">
        <v>651</v>
      </c>
      <c r="C279" s="97" t="s">
        <v>652</v>
      </c>
      <c r="D279" s="97" t="s">
        <v>653</v>
      </c>
      <c r="E279" s="98">
        <v>99.1</v>
      </c>
      <c r="F279" s="98">
        <v>96</v>
      </c>
      <c r="G279" s="98">
        <v>94.1</v>
      </c>
      <c r="H279" s="98">
        <v>96.4</v>
      </c>
      <c r="I279" s="98">
        <v>93.8</v>
      </c>
      <c r="J279" s="98">
        <v>103.8</v>
      </c>
      <c r="K279" s="98">
        <v>105.9</v>
      </c>
    </row>
    <row r="280" spans="1:11" x14ac:dyDescent="0.25">
      <c r="A280" s="96">
        <v>5522540275</v>
      </c>
      <c r="B280" s="14" t="s">
        <v>651</v>
      </c>
      <c r="C280" s="97" t="s">
        <v>654</v>
      </c>
      <c r="D280" s="97" t="s">
        <v>655</v>
      </c>
      <c r="E280" s="98">
        <v>90.3</v>
      </c>
      <c r="F280" s="98">
        <v>97.3</v>
      </c>
      <c r="G280" s="98">
        <v>74.099999999999994</v>
      </c>
      <c r="H280" s="98">
        <v>91.1</v>
      </c>
      <c r="I280" s="98">
        <v>95.8</v>
      </c>
      <c r="J280" s="98">
        <v>112.5</v>
      </c>
      <c r="K280" s="98">
        <v>95.9</v>
      </c>
    </row>
    <row r="281" spans="1:11" x14ac:dyDescent="0.25">
      <c r="A281" s="96">
        <v>5524580300</v>
      </c>
      <c r="B281" s="14" t="s">
        <v>651</v>
      </c>
      <c r="C281" s="97" t="s">
        <v>656</v>
      </c>
      <c r="D281" s="97" t="s">
        <v>657</v>
      </c>
      <c r="E281" s="98">
        <v>90.7</v>
      </c>
      <c r="F281" s="98">
        <v>98.3</v>
      </c>
      <c r="G281" s="98">
        <v>81.099999999999994</v>
      </c>
      <c r="H281" s="98">
        <v>83.4</v>
      </c>
      <c r="I281" s="98">
        <v>103.3</v>
      </c>
      <c r="J281" s="98">
        <v>93.6</v>
      </c>
      <c r="K281" s="98">
        <v>93.4</v>
      </c>
    </row>
    <row r="282" spans="1:11" x14ac:dyDescent="0.25">
      <c r="A282" s="96">
        <v>5531540500</v>
      </c>
      <c r="B282" s="14" t="s">
        <v>651</v>
      </c>
      <c r="C282" s="97" t="s">
        <v>658</v>
      </c>
      <c r="D282" s="97" t="s">
        <v>659</v>
      </c>
      <c r="E282" s="98">
        <v>104.9</v>
      </c>
      <c r="F282" s="98">
        <v>99.3</v>
      </c>
      <c r="G282" s="98">
        <v>107.6</v>
      </c>
      <c r="H282" s="98">
        <v>98.9</v>
      </c>
      <c r="I282" s="98">
        <v>98.6</v>
      </c>
      <c r="J282" s="98">
        <v>113</v>
      </c>
      <c r="K282" s="98">
        <v>107.1</v>
      </c>
    </row>
    <row r="283" spans="1:11" x14ac:dyDescent="0.25">
      <c r="A283" s="96">
        <v>5533340580</v>
      </c>
      <c r="B283" s="14" t="s">
        <v>651</v>
      </c>
      <c r="C283" s="97" t="s">
        <v>660</v>
      </c>
      <c r="D283" s="97" t="s">
        <v>661</v>
      </c>
      <c r="E283" s="98">
        <v>100.7</v>
      </c>
      <c r="F283" s="98">
        <v>100.9</v>
      </c>
      <c r="G283" s="98">
        <v>105.6</v>
      </c>
      <c r="H283" s="98">
        <v>94</v>
      </c>
      <c r="I283" s="98">
        <v>102.4</v>
      </c>
      <c r="J283" s="98">
        <v>103.8</v>
      </c>
      <c r="K283" s="98">
        <v>97.4</v>
      </c>
    </row>
    <row r="284" spans="1:11" x14ac:dyDescent="0.25">
      <c r="A284" s="96">
        <v>5616220100</v>
      </c>
      <c r="B284" s="14" t="s">
        <v>662</v>
      </c>
      <c r="C284" s="97" t="s">
        <v>663</v>
      </c>
      <c r="D284" s="97" t="s">
        <v>664</v>
      </c>
      <c r="E284" s="98">
        <v>86.4</v>
      </c>
      <c r="F284" s="98">
        <v>96.1</v>
      </c>
      <c r="G284" s="98">
        <v>66.2</v>
      </c>
      <c r="H284" s="98">
        <v>92.4</v>
      </c>
      <c r="I284" s="98">
        <v>85.4</v>
      </c>
      <c r="J284" s="98">
        <v>102.8</v>
      </c>
      <c r="K284" s="98">
        <v>95.3</v>
      </c>
    </row>
    <row r="285" spans="1:11" x14ac:dyDescent="0.25">
      <c r="A285" s="96">
        <v>5616940300</v>
      </c>
      <c r="B285" s="14" t="s">
        <v>662</v>
      </c>
      <c r="C285" s="97" t="s">
        <v>797</v>
      </c>
      <c r="D285" s="97" t="s">
        <v>798</v>
      </c>
      <c r="E285" s="98">
        <v>99.1</v>
      </c>
      <c r="F285" s="98">
        <v>101.2</v>
      </c>
      <c r="G285" s="98">
        <v>98.6</v>
      </c>
      <c r="H285" s="98">
        <v>89.3</v>
      </c>
      <c r="I285" s="98">
        <v>94.4</v>
      </c>
      <c r="J285" s="98">
        <v>102.4</v>
      </c>
      <c r="K285" s="98">
        <v>101.8</v>
      </c>
    </row>
    <row r="286" spans="1:11" x14ac:dyDescent="0.25">
      <c r="A286" s="96">
        <v>5629660500</v>
      </c>
      <c r="B286" s="14" t="s">
        <v>662</v>
      </c>
      <c r="C286" s="97" t="s">
        <v>665</v>
      </c>
      <c r="D286" s="97" t="s">
        <v>666</v>
      </c>
      <c r="E286" s="98">
        <v>92.7</v>
      </c>
      <c r="F286" s="98">
        <v>100.3</v>
      </c>
      <c r="G286" s="98">
        <v>80.3</v>
      </c>
      <c r="H286" s="98">
        <v>89.3</v>
      </c>
      <c r="I286" s="98">
        <v>90.6</v>
      </c>
      <c r="J286" s="98">
        <v>102.3</v>
      </c>
      <c r="K286" s="98">
        <v>99.6</v>
      </c>
    </row>
    <row r="287" spans="1:11" x14ac:dyDescent="0.25">
      <c r="A287" s="96">
        <v>7241980700</v>
      </c>
      <c r="B287" s="14" t="s">
        <v>667</v>
      </c>
      <c r="C287" s="97" t="s">
        <v>799</v>
      </c>
      <c r="D287" s="97" t="s">
        <v>800</v>
      </c>
      <c r="E287" s="98">
        <v>102.4</v>
      </c>
      <c r="F287" s="98">
        <v>110.7</v>
      </c>
      <c r="G287" s="98">
        <v>100.6</v>
      </c>
      <c r="H287" s="98">
        <v>161</v>
      </c>
      <c r="I287" s="98">
        <v>95.3</v>
      </c>
      <c r="J287" s="98">
        <v>69.8</v>
      </c>
      <c r="K287" s="98">
        <v>92.1</v>
      </c>
    </row>
  </sheetData>
  <sortState xmlns:xlrd2="http://schemas.microsoft.com/office/spreadsheetml/2017/richdata2" ref="A6:K287">
    <sortCondition ref="B6:B287"/>
    <sortCondition ref="D6:D287"/>
  </sortState>
  <phoneticPr fontId="0" type="noConversion"/>
  <conditionalFormatting sqref="B6 B8:B9">
    <cfRule type="cellIs" dxfId="75" priority="18" stopIfTrue="1" operator="equal">
      <formula>B1046197</formula>
    </cfRule>
  </conditionalFormatting>
  <conditionalFormatting sqref="B7 D7">
    <cfRule type="cellIs" dxfId="74" priority="54" stopIfTrue="1" operator="equal">
      <formula>B1046271</formula>
    </cfRule>
  </conditionalFormatting>
  <conditionalFormatting sqref="B10:B19">
    <cfRule type="cellIs" dxfId="73" priority="12" stopIfTrue="1" operator="equal">
      <formula>B1046202</formula>
    </cfRule>
  </conditionalFormatting>
  <conditionalFormatting sqref="B20:B23">
    <cfRule type="cellIs" dxfId="72" priority="13" stopIfTrue="1" operator="equal">
      <formula>B1046213</formula>
    </cfRule>
  </conditionalFormatting>
  <conditionalFormatting sqref="B24:B27">
    <cfRule type="cellIs" dxfId="71" priority="14" stopIfTrue="1" operator="equal">
      <formula>B1046218</formula>
    </cfRule>
  </conditionalFormatting>
  <conditionalFormatting sqref="B28:B37">
    <cfRule type="cellIs" dxfId="70" priority="15" stopIfTrue="1" operator="equal">
      <formula>B1046223</formula>
    </cfRule>
  </conditionalFormatting>
  <conditionalFormatting sqref="B38">
    <cfRule type="cellIs" dxfId="69" priority="16" stopIfTrue="1" operator="equal">
      <formula>B1046234</formula>
    </cfRule>
  </conditionalFormatting>
  <conditionalFormatting sqref="B39 D39">
    <cfRule type="cellIs" dxfId="68" priority="58" stopIfTrue="1" operator="equal">
      <formula>B1046320</formula>
    </cfRule>
  </conditionalFormatting>
  <conditionalFormatting sqref="B40 B66:B67 B71:B72">
    <cfRule type="cellIs" dxfId="67" priority="74" stopIfTrue="1" operator="equal">
      <formula>B1046238</formula>
    </cfRule>
  </conditionalFormatting>
  <conditionalFormatting sqref="B41:B45">
    <cfRule type="cellIs" dxfId="66" priority="17" stopIfTrue="1" operator="equal">
      <formula>B1046240</formula>
    </cfRule>
  </conditionalFormatting>
  <conditionalFormatting sqref="B46">
    <cfRule type="cellIs" dxfId="65" priority="83" stopIfTrue="1" operator="equal">
      <formula>C1043751</formula>
    </cfRule>
  </conditionalFormatting>
  <conditionalFormatting sqref="B47:B48 B63:B65">
    <cfRule type="cellIs" dxfId="64" priority="91" stopIfTrue="1" operator="equal">
      <formula>B1046248</formula>
    </cfRule>
  </conditionalFormatting>
  <conditionalFormatting sqref="B49:B61 B83">
    <cfRule type="cellIs" dxfId="63" priority="20" stopIfTrue="1" operator="equal">
      <formula>B1046251</formula>
    </cfRule>
  </conditionalFormatting>
  <conditionalFormatting sqref="B62">
    <cfRule type="cellIs" dxfId="62" priority="75" stopIfTrue="1" operator="equal">
      <formula>B1044991</formula>
    </cfRule>
  </conditionalFormatting>
  <conditionalFormatting sqref="B69">
    <cfRule type="cellIs" dxfId="61" priority="73" stopIfTrue="1" operator="equal">
      <formula>B1046267</formula>
    </cfRule>
  </conditionalFormatting>
  <conditionalFormatting sqref="B73 D73">
    <cfRule type="cellIs" dxfId="60" priority="69" stopIfTrue="1" operator="equal">
      <formula>B1046280</formula>
    </cfRule>
  </conditionalFormatting>
  <conditionalFormatting sqref="B74">
    <cfRule type="cellIs" dxfId="59" priority="19" stopIfTrue="1" operator="equal">
      <formula>B1046272</formula>
    </cfRule>
  </conditionalFormatting>
  <conditionalFormatting sqref="B75:B82">
    <cfRule type="cellIs" dxfId="58" priority="90" stopIfTrue="1" operator="equal">
      <formula>B1046275</formula>
    </cfRule>
  </conditionalFormatting>
  <conditionalFormatting sqref="B84:B85">
    <cfRule type="cellIs" dxfId="57" priority="21" stopIfTrue="1" operator="equal">
      <formula>B1046285</formula>
    </cfRule>
  </conditionalFormatting>
  <conditionalFormatting sqref="B86">
    <cfRule type="cellIs" dxfId="56" priority="22" stopIfTrue="1" operator="equal">
      <formula>B1046289</formula>
    </cfRule>
  </conditionalFormatting>
  <conditionalFormatting sqref="B87 D87">
    <cfRule type="cellIs" dxfId="55" priority="67" stopIfTrue="1" operator="equal">
      <formula>B1046384</formula>
    </cfRule>
  </conditionalFormatting>
  <conditionalFormatting sqref="B88:B89">
    <cfRule type="cellIs" dxfId="54" priority="82" stopIfTrue="1" operator="equal">
      <formula>B1046292</formula>
    </cfRule>
  </conditionalFormatting>
  <conditionalFormatting sqref="B90:B91 B95:B96">
    <cfRule type="cellIs" dxfId="53" priority="23" stopIfTrue="1" operator="equal">
      <formula>B1046295</formula>
    </cfRule>
  </conditionalFormatting>
  <conditionalFormatting sqref="B92 B97">
    <cfRule type="cellIs" dxfId="52" priority="24" stopIfTrue="1" operator="equal">
      <formula>B1046298</formula>
    </cfRule>
  </conditionalFormatting>
  <conditionalFormatting sqref="B98:B102">
    <cfRule type="cellIs" dxfId="51" priority="26" stopIfTrue="1" operator="equal">
      <formula>B1046305</formula>
    </cfRule>
  </conditionalFormatting>
  <conditionalFormatting sqref="B103:B115">
    <cfRule type="cellIs" dxfId="50" priority="47" stopIfTrue="1" operator="equal">
      <formula>B1046311</formula>
    </cfRule>
  </conditionalFormatting>
  <conditionalFormatting sqref="B116 B181:B184">
    <cfRule type="cellIs" dxfId="49" priority="76" stopIfTrue="1" operator="equal">
      <formula>B1046342</formula>
    </cfRule>
  </conditionalFormatting>
  <conditionalFormatting sqref="B118:B131">
    <cfRule type="cellIs" dxfId="48" priority="25" stopIfTrue="1" operator="equal">
      <formula>B1046325</formula>
    </cfRule>
  </conditionalFormatting>
  <conditionalFormatting sqref="B132:B133">
    <cfRule type="cellIs" dxfId="47" priority="27" stopIfTrue="1" operator="equal">
      <formula>B1046340</formula>
    </cfRule>
  </conditionalFormatting>
  <conditionalFormatting sqref="B134 B144:B145">
    <cfRule type="cellIs" dxfId="46" priority="57" stopIfTrue="1" operator="equal">
      <formula>B1046346</formula>
    </cfRule>
  </conditionalFormatting>
  <conditionalFormatting sqref="B135:B139 B143 B146:B148">
    <cfRule type="cellIs" dxfId="45" priority="53" stopIfTrue="1" operator="equal">
      <formula>B1046348</formula>
    </cfRule>
  </conditionalFormatting>
  <conditionalFormatting sqref="B140:B142">
    <cfRule type="cellIs" dxfId="44" priority="79" stopIfTrue="1" operator="equal">
      <formula>B1046354</formula>
    </cfRule>
  </conditionalFormatting>
  <conditionalFormatting sqref="B149">
    <cfRule type="cellIs" dxfId="43" priority="50" stopIfTrue="1" operator="equal">
      <formula>B1046364</formula>
    </cfRule>
  </conditionalFormatting>
  <conditionalFormatting sqref="B150:B153">
    <cfRule type="cellIs" dxfId="42" priority="81" stopIfTrue="1" operator="equal">
      <formula>B1046366</formula>
    </cfRule>
  </conditionalFormatting>
  <conditionalFormatting sqref="B154:B159">
    <cfRule type="cellIs" dxfId="41" priority="71" stopIfTrue="1" operator="equal">
      <formula>B1046368</formula>
    </cfRule>
  </conditionalFormatting>
  <conditionalFormatting sqref="B162">
    <cfRule type="cellIs" dxfId="40" priority="33" stopIfTrue="1" operator="equal">
      <formula>B1046372</formula>
    </cfRule>
  </conditionalFormatting>
  <conditionalFormatting sqref="B163:B166">
    <cfRule type="cellIs" dxfId="39" priority="28" stopIfTrue="1" operator="equal">
      <formula>B1046375</formula>
    </cfRule>
  </conditionalFormatting>
  <conditionalFormatting sqref="B167:B169">
    <cfRule type="cellIs" dxfId="38" priority="29" stopIfTrue="1" operator="equal">
      <formula>B1046382</formula>
    </cfRule>
  </conditionalFormatting>
  <conditionalFormatting sqref="B170">
    <cfRule type="cellIs" dxfId="37" priority="30" stopIfTrue="1" operator="equal">
      <formula>B1046387</formula>
    </cfRule>
  </conditionalFormatting>
  <conditionalFormatting sqref="B171:B172">
    <cfRule type="cellIs" dxfId="36" priority="31" stopIfTrue="1" operator="equal">
      <formula>B1046390</formula>
    </cfRule>
  </conditionalFormatting>
  <conditionalFormatting sqref="B173">
    <cfRule type="cellIs" dxfId="35" priority="32" stopIfTrue="1" operator="equal">
      <formula>B1046393</formula>
    </cfRule>
  </conditionalFormatting>
  <conditionalFormatting sqref="B174 B197">
    <cfRule type="cellIs" dxfId="34" priority="45" stopIfTrue="1" operator="equal">
      <formula>B1046395</formula>
    </cfRule>
  </conditionalFormatting>
  <conditionalFormatting sqref="B175:B176 B178 B242:B243 B245">
    <cfRule type="cellIs" dxfId="33" priority="51" stopIfTrue="1" operator="equal">
      <formula>B1046398</formula>
    </cfRule>
  </conditionalFormatting>
  <conditionalFormatting sqref="B177 D177">
    <cfRule type="cellIs" dxfId="32" priority="96" stopIfTrue="1" operator="equal">
      <formula>B1046435</formula>
    </cfRule>
  </conditionalFormatting>
  <conditionalFormatting sqref="B179 D179">
    <cfRule type="cellIs" dxfId="31" priority="68" stopIfTrue="1" operator="equal">
      <formula>B1046457</formula>
    </cfRule>
  </conditionalFormatting>
  <conditionalFormatting sqref="B180 B198:B204 B231 B233:B234">
    <cfRule type="cellIs" dxfId="30" priority="93" stopIfTrue="1" operator="equal">
      <formula>B1046404</formula>
    </cfRule>
  </conditionalFormatting>
  <conditionalFormatting sqref="B185:B186 B205">
    <cfRule type="cellIs" dxfId="29" priority="95" stopIfTrue="1" operator="equal">
      <formula>B1046412</formula>
    </cfRule>
  </conditionalFormatting>
  <conditionalFormatting sqref="B188:B190 B253 B263">
    <cfRule type="cellIs" dxfId="28" priority="86" stopIfTrue="1" operator="equal">
      <formula>B1046417</formula>
    </cfRule>
  </conditionalFormatting>
  <conditionalFormatting sqref="B191:B192 B251:B252">
    <cfRule type="cellIs" dxfId="27" priority="56" stopIfTrue="1" operator="equal">
      <formula>B1046419</formula>
    </cfRule>
  </conditionalFormatting>
  <conditionalFormatting sqref="B194">
    <cfRule type="cellIs" dxfId="26" priority="55" stopIfTrue="1" operator="equal">
      <formula>B1046416</formula>
    </cfRule>
  </conditionalFormatting>
  <conditionalFormatting sqref="B195:B196">
    <cfRule type="cellIs" dxfId="25" priority="64" stopIfTrue="1" operator="equal">
      <formula>B1046520</formula>
    </cfRule>
  </conditionalFormatting>
  <conditionalFormatting sqref="B207:B208 B210:B215 B212:D212 B235:B237">
    <cfRule type="cellIs" dxfId="24" priority="35" stopIfTrue="1" operator="equal">
      <formula>B1046432</formula>
    </cfRule>
  </conditionalFormatting>
  <conditionalFormatting sqref="B209">
    <cfRule type="cellIs" dxfId="23" priority="59" stopIfTrue="1" operator="equal">
      <formula>C1036603</formula>
    </cfRule>
  </conditionalFormatting>
  <conditionalFormatting sqref="B216:B217">
    <cfRule type="cellIs" dxfId="22" priority="60" stopIfTrue="1" operator="equal">
      <formula>B1046442</formula>
    </cfRule>
  </conditionalFormatting>
  <conditionalFormatting sqref="B218:B227">
    <cfRule type="cellIs" dxfId="21" priority="80" stopIfTrue="1" operator="equal">
      <formula>B1046445</formula>
    </cfRule>
  </conditionalFormatting>
  <conditionalFormatting sqref="B228">
    <cfRule type="cellIs" dxfId="20" priority="78" stopIfTrue="1" operator="equal">
      <formula>B1046566</formula>
    </cfRule>
  </conditionalFormatting>
  <conditionalFormatting sqref="B229">
    <cfRule type="cellIs" dxfId="19" priority="66" stopIfTrue="1" operator="equal">
      <formula>C1036626</formula>
    </cfRule>
  </conditionalFormatting>
  <conditionalFormatting sqref="B238:B241">
    <cfRule type="cellIs" dxfId="18" priority="52" stopIfTrue="1" operator="equal">
      <formula>B1046462</formula>
    </cfRule>
  </conditionalFormatting>
  <conditionalFormatting sqref="B246">
    <cfRule type="cellIs" dxfId="17" priority="36" stopIfTrue="1" operator="equal">
      <formula>B1046470</formula>
    </cfRule>
  </conditionalFormatting>
  <conditionalFormatting sqref="B247">
    <cfRule type="cellIs" dxfId="16" priority="97" stopIfTrue="1" operator="equal">
      <formula>B1046475</formula>
    </cfRule>
  </conditionalFormatting>
  <conditionalFormatting sqref="B248">
    <cfRule type="cellIs" dxfId="15" priority="77" stopIfTrue="1" operator="equal">
      <formula>B1046477</formula>
    </cfRule>
  </conditionalFormatting>
  <conditionalFormatting sqref="B250">
    <cfRule type="cellIs" dxfId="14" priority="37" stopIfTrue="1" operator="equal">
      <formula>B1046477</formula>
    </cfRule>
  </conditionalFormatting>
  <conditionalFormatting sqref="B254 B256:B262 B264">
    <cfRule type="cellIs" dxfId="13" priority="89" stopIfTrue="1" operator="equal">
      <formula>B1046484</formula>
    </cfRule>
  </conditionalFormatting>
  <conditionalFormatting sqref="B265:B287">
    <cfRule type="cellIs" dxfId="12" priority="40" stopIfTrue="1" operator="equal">
      <formula>B1046496</formula>
    </cfRule>
  </conditionalFormatting>
  <conditionalFormatting sqref="D46">
    <cfRule type="cellIs" dxfId="11" priority="84" stopIfTrue="1" operator="equal">
      <formula>XCJ1043749</formula>
    </cfRule>
  </conditionalFormatting>
  <conditionalFormatting sqref="D116">
    <cfRule type="cellIs" dxfId="10" priority="34" stopIfTrue="1" operator="equal">
      <formula>D1046343</formula>
    </cfRule>
  </conditionalFormatting>
  <conditionalFormatting sqref="D195:D196">
    <cfRule type="cellIs" dxfId="9" priority="65" stopIfTrue="1" operator="equal">
      <formula>D1046521</formula>
    </cfRule>
  </conditionalFormatting>
  <conditionalFormatting sqref="D228">
    <cfRule type="cellIs" dxfId="8" priority="72" stopIfTrue="1" operator="equal">
      <formula>D1046567</formula>
    </cfRule>
  </conditionalFormatting>
  <conditionalFormatting sqref="D256">
    <cfRule type="cellIs" dxfId="7" priority="70" stopIfTrue="1" operator="equal">
      <formula>XCJ1044079</formula>
    </cfRule>
  </conditionalFormatting>
  <pageMargins left="0.75" right="0.75" top="1" bottom="1" header="0.5" footer="0.5"/>
  <pageSetup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BM297"/>
  <sheetViews>
    <sheetView zoomScaleNormal="100" workbookViewId="0">
      <pane xSplit="4" ySplit="4" topLeftCell="E5" activePane="bottomRight" state="frozen"/>
      <selection pane="topRight" activeCell="E1" sqref="E1"/>
      <selection pane="bottomLeft" activeCell="A5" sqref="A5"/>
      <selection pane="bottomRight"/>
    </sheetView>
  </sheetViews>
  <sheetFormatPr defaultRowHeight="12.5" x14ac:dyDescent="0.25"/>
  <cols>
    <col min="1" max="1" width="12.81640625" bestFit="1" customWidth="1"/>
    <col min="3" max="3" width="37.453125" customWidth="1"/>
    <col min="4" max="4" width="35.1796875" bestFit="1" customWidth="1"/>
    <col min="5" max="30" width="9.1796875" bestFit="1" customWidth="1"/>
    <col min="31" max="31" width="9.54296875" bestFit="1" customWidth="1"/>
    <col min="32" max="32" width="12.54296875" customWidth="1"/>
    <col min="33" max="33" width="9.1796875" bestFit="1" customWidth="1"/>
    <col min="34" max="34" width="10.1796875" bestFit="1" customWidth="1"/>
    <col min="35" max="45" width="9.1796875" bestFit="1" customWidth="1"/>
    <col min="46" max="46" width="10.1796875" customWidth="1"/>
    <col min="47" max="65" width="9.1796875" bestFit="1" customWidth="1"/>
  </cols>
  <sheetData>
    <row r="1" spans="1:65" ht="13" x14ac:dyDescent="0.3">
      <c r="A1" s="21"/>
      <c r="B1" s="21"/>
      <c r="C1" s="22" t="s">
        <v>168</v>
      </c>
      <c r="D1" s="23" t="s">
        <v>878</v>
      </c>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row>
    <row r="2" spans="1:65" ht="13" x14ac:dyDescent="0.3">
      <c r="A2" s="23"/>
      <c r="B2" s="23"/>
      <c r="C2" s="21"/>
      <c r="D2" s="22"/>
      <c r="E2" s="23">
        <v>1</v>
      </c>
      <c r="F2" s="23">
        <v>2</v>
      </c>
      <c r="G2" s="23">
        <v>3</v>
      </c>
      <c r="H2" s="23">
        <v>4</v>
      </c>
      <c r="I2" s="23">
        <v>5</v>
      </c>
      <c r="J2" s="23">
        <v>6</v>
      </c>
      <c r="K2" s="23">
        <v>7</v>
      </c>
      <c r="L2" s="23">
        <v>8</v>
      </c>
      <c r="M2" s="23">
        <v>9</v>
      </c>
      <c r="N2" s="23">
        <v>10</v>
      </c>
      <c r="O2" s="23">
        <v>11</v>
      </c>
      <c r="P2" s="23">
        <v>12</v>
      </c>
      <c r="Q2" s="23">
        <v>13</v>
      </c>
      <c r="R2" s="23">
        <v>14</v>
      </c>
      <c r="S2" s="23">
        <v>15</v>
      </c>
      <c r="T2" s="23">
        <v>16</v>
      </c>
      <c r="U2" s="23">
        <v>17</v>
      </c>
      <c r="V2" s="23">
        <v>18</v>
      </c>
      <c r="W2" s="23">
        <v>19</v>
      </c>
      <c r="X2" s="23">
        <v>20</v>
      </c>
      <c r="Y2" s="23">
        <v>21</v>
      </c>
      <c r="Z2" s="23">
        <v>22</v>
      </c>
      <c r="AA2" s="23">
        <v>23</v>
      </c>
      <c r="AB2" s="23">
        <v>24</v>
      </c>
      <c r="AC2" s="23">
        <v>25</v>
      </c>
      <c r="AD2" s="23">
        <v>26</v>
      </c>
      <c r="AE2" s="23">
        <v>27</v>
      </c>
      <c r="AF2" s="23" t="s">
        <v>87</v>
      </c>
      <c r="AG2" s="23" t="s">
        <v>90</v>
      </c>
      <c r="AH2" s="23" t="s">
        <v>93</v>
      </c>
      <c r="AI2" s="23" t="s">
        <v>668</v>
      </c>
      <c r="AJ2" s="23" t="s">
        <v>669</v>
      </c>
      <c r="AK2" s="23">
        <v>30</v>
      </c>
      <c r="AL2" s="23" t="s">
        <v>38</v>
      </c>
      <c r="AM2" s="23">
        <v>31</v>
      </c>
      <c r="AN2" s="23">
        <v>32</v>
      </c>
      <c r="AO2" s="23">
        <v>33</v>
      </c>
      <c r="AP2" s="23">
        <v>34</v>
      </c>
      <c r="AQ2" s="23">
        <v>35</v>
      </c>
      <c r="AR2" s="23">
        <v>36</v>
      </c>
      <c r="AS2" s="23">
        <v>37</v>
      </c>
      <c r="AT2" s="23">
        <v>38</v>
      </c>
      <c r="AU2" s="23">
        <v>39</v>
      </c>
      <c r="AV2" s="23">
        <v>40</v>
      </c>
      <c r="AW2" s="23">
        <v>41</v>
      </c>
      <c r="AX2" s="23">
        <v>42</v>
      </c>
      <c r="AY2" s="23">
        <v>43</v>
      </c>
      <c r="AZ2" s="23">
        <v>44</v>
      </c>
      <c r="BA2" s="23">
        <v>45</v>
      </c>
      <c r="BB2" s="23">
        <v>46</v>
      </c>
      <c r="BC2" s="23">
        <v>47</v>
      </c>
      <c r="BD2" s="23">
        <v>48</v>
      </c>
      <c r="BE2" s="23">
        <v>49</v>
      </c>
      <c r="BF2" s="23">
        <v>50</v>
      </c>
      <c r="BG2" s="23">
        <v>51</v>
      </c>
      <c r="BH2" s="23">
        <v>52</v>
      </c>
      <c r="BI2" s="23">
        <v>53</v>
      </c>
      <c r="BJ2" s="23">
        <v>54</v>
      </c>
      <c r="BK2" s="23">
        <v>55</v>
      </c>
      <c r="BL2" s="23">
        <v>56</v>
      </c>
      <c r="BM2" s="23">
        <v>57</v>
      </c>
    </row>
    <row r="3" spans="1:65" ht="13" x14ac:dyDescent="0.3">
      <c r="A3" s="23"/>
      <c r="B3" s="23"/>
      <c r="C3" s="21"/>
      <c r="D3" s="23"/>
      <c r="E3" s="23"/>
      <c r="F3" s="23" t="s">
        <v>670</v>
      </c>
      <c r="G3" s="23" t="s">
        <v>671</v>
      </c>
      <c r="H3" s="23" t="s">
        <v>672</v>
      </c>
      <c r="I3" s="23"/>
      <c r="J3" s="23" t="s">
        <v>673</v>
      </c>
      <c r="K3" s="23" t="s">
        <v>674</v>
      </c>
      <c r="L3" s="23" t="s">
        <v>675</v>
      </c>
      <c r="M3" s="23" t="s">
        <v>676</v>
      </c>
      <c r="N3" s="23" t="s">
        <v>677</v>
      </c>
      <c r="O3" s="23" t="s">
        <v>678</v>
      </c>
      <c r="P3" s="23" t="s">
        <v>679</v>
      </c>
      <c r="Q3" s="23"/>
      <c r="R3" s="23" t="s">
        <v>680</v>
      </c>
      <c r="S3" s="23" t="s">
        <v>681</v>
      </c>
      <c r="T3" s="23"/>
      <c r="U3" s="23"/>
      <c r="V3" s="23" t="s">
        <v>682</v>
      </c>
      <c r="W3" s="23" t="s">
        <v>683</v>
      </c>
      <c r="X3" s="23"/>
      <c r="Y3" s="23" t="s">
        <v>684</v>
      </c>
      <c r="Z3" s="23" t="s">
        <v>685</v>
      </c>
      <c r="AA3" s="23" t="s">
        <v>686</v>
      </c>
      <c r="AB3" s="23" t="s">
        <v>686</v>
      </c>
      <c r="AC3" s="23" t="s">
        <v>687</v>
      </c>
      <c r="AD3" s="23"/>
      <c r="AE3" s="23" t="s">
        <v>688</v>
      </c>
      <c r="AF3" s="23" t="s">
        <v>689</v>
      </c>
      <c r="AG3" s="23" t="s">
        <v>690</v>
      </c>
      <c r="AH3" s="23" t="s">
        <v>689</v>
      </c>
      <c r="AI3" s="23" t="s">
        <v>691</v>
      </c>
      <c r="AJ3" s="23" t="s">
        <v>692</v>
      </c>
      <c r="AK3" s="23" t="s">
        <v>693</v>
      </c>
      <c r="AL3" s="23" t="s">
        <v>694</v>
      </c>
      <c r="AM3" s="23"/>
      <c r="AN3" s="23" t="s">
        <v>695</v>
      </c>
      <c r="AO3" s="23" t="s">
        <v>696</v>
      </c>
      <c r="AP3" s="23" t="s">
        <v>697</v>
      </c>
      <c r="AQ3" s="23"/>
      <c r="AR3" s="23" t="s">
        <v>698</v>
      </c>
      <c r="AS3" s="23" t="s">
        <v>699</v>
      </c>
      <c r="AT3" s="23" t="s">
        <v>700</v>
      </c>
      <c r="AU3" s="23" t="s">
        <v>701</v>
      </c>
      <c r="AV3" s="23"/>
      <c r="AW3" s="23" t="s">
        <v>702</v>
      </c>
      <c r="AX3" s="23" t="s">
        <v>703</v>
      </c>
      <c r="AY3" s="23" t="s">
        <v>704</v>
      </c>
      <c r="AZ3" s="23" t="s">
        <v>705</v>
      </c>
      <c r="BA3" s="23" t="s">
        <v>706</v>
      </c>
      <c r="BB3" s="23" t="s">
        <v>707</v>
      </c>
      <c r="BC3" s="23" t="s">
        <v>708</v>
      </c>
      <c r="BD3" s="23" t="s">
        <v>709</v>
      </c>
      <c r="BE3" s="23" t="s">
        <v>710</v>
      </c>
      <c r="BF3" s="23" t="s">
        <v>711</v>
      </c>
      <c r="BG3" s="23" t="s">
        <v>712</v>
      </c>
      <c r="BH3" s="23"/>
      <c r="BI3" s="23"/>
      <c r="BJ3" s="23" t="s">
        <v>713</v>
      </c>
      <c r="BK3" s="23" t="s">
        <v>714</v>
      </c>
      <c r="BL3" s="23"/>
      <c r="BM3" s="23"/>
    </row>
    <row r="4" spans="1:65" ht="13" x14ac:dyDescent="0.3">
      <c r="A4" s="22" t="s">
        <v>173</v>
      </c>
      <c r="B4" s="22" t="s">
        <v>174</v>
      </c>
      <c r="C4" s="22" t="s">
        <v>175</v>
      </c>
      <c r="D4" s="22" t="s">
        <v>176</v>
      </c>
      <c r="E4" s="23" t="s">
        <v>32</v>
      </c>
      <c r="F4" s="23" t="s">
        <v>715</v>
      </c>
      <c r="G4" s="23" t="s">
        <v>716</v>
      </c>
      <c r="H4" s="23" t="s">
        <v>702</v>
      </c>
      <c r="I4" s="23" t="s">
        <v>42</v>
      </c>
      <c r="J4" s="23" t="s">
        <v>717</v>
      </c>
      <c r="K4" s="23" t="s">
        <v>718</v>
      </c>
      <c r="L4" s="23" t="s">
        <v>719</v>
      </c>
      <c r="M4" s="23" t="s">
        <v>720</v>
      </c>
      <c r="N4" s="23" t="s">
        <v>721</v>
      </c>
      <c r="O4" s="23" t="s">
        <v>722</v>
      </c>
      <c r="P4" s="23" t="s">
        <v>723</v>
      </c>
      <c r="Q4" s="23" t="s">
        <v>58</v>
      </c>
      <c r="R4" s="23" t="s">
        <v>724</v>
      </c>
      <c r="S4" s="23" t="s">
        <v>725</v>
      </c>
      <c r="T4" s="23" t="s">
        <v>64</v>
      </c>
      <c r="U4" s="23" t="s">
        <v>66</v>
      </c>
      <c r="V4" s="23" t="s">
        <v>726</v>
      </c>
      <c r="W4" s="23" t="s">
        <v>727</v>
      </c>
      <c r="X4" s="23" t="s">
        <v>72</v>
      </c>
      <c r="Y4" s="23" t="s">
        <v>728</v>
      </c>
      <c r="Z4" s="23" t="s">
        <v>729</v>
      </c>
      <c r="AA4" s="23" t="s">
        <v>730</v>
      </c>
      <c r="AB4" s="23" t="s">
        <v>731</v>
      </c>
      <c r="AC4" s="23" t="s">
        <v>732</v>
      </c>
      <c r="AD4" s="23" t="s">
        <v>84</v>
      </c>
      <c r="AE4" s="23" t="s">
        <v>733</v>
      </c>
      <c r="AF4" s="23" t="s">
        <v>734</v>
      </c>
      <c r="AG4" s="23" t="s">
        <v>735</v>
      </c>
      <c r="AH4" s="23" t="s">
        <v>736</v>
      </c>
      <c r="AI4" s="23" t="s">
        <v>737</v>
      </c>
      <c r="AJ4" s="23" t="s">
        <v>737</v>
      </c>
      <c r="AK4" s="23" t="s">
        <v>738</v>
      </c>
      <c r="AL4" s="23" t="s">
        <v>738</v>
      </c>
      <c r="AM4" s="23" t="s">
        <v>41</v>
      </c>
      <c r="AN4" s="23" t="s">
        <v>739</v>
      </c>
      <c r="AO4" s="23" t="s">
        <v>740</v>
      </c>
      <c r="AP4" s="23" t="s">
        <v>741</v>
      </c>
      <c r="AQ4" s="23" t="s">
        <v>49</v>
      </c>
      <c r="AR4" s="23" t="s">
        <v>742</v>
      </c>
      <c r="AS4" s="23" t="s">
        <v>743</v>
      </c>
      <c r="AT4" s="23" t="s">
        <v>744</v>
      </c>
      <c r="AU4" s="23" t="s">
        <v>745</v>
      </c>
      <c r="AV4" s="23" t="s">
        <v>59</v>
      </c>
      <c r="AW4" s="23" t="s">
        <v>746</v>
      </c>
      <c r="AX4" s="23" t="s">
        <v>747</v>
      </c>
      <c r="AY4" s="23" t="s">
        <v>748</v>
      </c>
      <c r="AZ4" s="23" t="s">
        <v>749</v>
      </c>
      <c r="BA4" s="23" t="s">
        <v>750</v>
      </c>
      <c r="BB4" s="23" t="s">
        <v>751</v>
      </c>
      <c r="BC4" s="23" t="s">
        <v>752</v>
      </c>
      <c r="BD4" s="23" t="s">
        <v>753</v>
      </c>
      <c r="BE4" s="23" t="s">
        <v>754</v>
      </c>
      <c r="BF4" s="23" t="s">
        <v>755</v>
      </c>
      <c r="BG4" s="23" t="s">
        <v>756</v>
      </c>
      <c r="BH4" s="23" t="s">
        <v>83</v>
      </c>
      <c r="BI4" s="23" t="s">
        <v>757</v>
      </c>
      <c r="BJ4" s="23" t="s">
        <v>758</v>
      </c>
      <c r="BK4" s="23" t="s">
        <v>759</v>
      </c>
      <c r="BL4" s="23" t="s">
        <v>92</v>
      </c>
      <c r="BM4" s="23" t="s">
        <v>95</v>
      </c>
    </row>
    <row r="5" spans="1:65" ht="13" x14ac:dyDescent="0.3">
      <c r="A5" s="13"/>
      <c r="B5" s="16"/>
      <c r="C5" s="16"/>
      <c r="D5" s="16"/>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x14ac:dyDescent="0.25">
      <c r="A6" s="13">
        <v>111500100</v>
      </c>
      <c r="B6" s="14" t="s">
        <v>184</v>
      </c>
      <c r="C6" s="14" t="s">
        <v>185</v>
      </c>
      <c r="D6" s="14" t="s">
        <v>186</v>
      </c>
      <c r="E6" s="99">
        <v>15.61</v>
      </c>
      <c r="F6" s="99">
        <v>7.23</v>
      </c>
      <c r="G6" s="99">
        <v>4.42</v>
      </c>
      <c r="H6" s="99">
        <v>1.53</v>
      </c>
      <c r="I6" s="99">
        <v>1.18</v>
      </c>
      <c r="J6" s="99">
        <v>4.5999999999999996</v>
      </c>
      <c r="K6" s="99">
        <v>3.46</v>
      </c>
      <c r="L6" s="99">
        <v>1.4</v>
      </c>
      <c r="M6" s="99">
        <v>4.42</v>
      </c>
      <c r="N6" s="99">
        <v>5.0199999999999996</v>
      </c>
      <c r="O6" s="99">
        <v>0.73</v>
      </c>
      <c r="P6" s="99">
        <v>1.88</v>
      </c>
      <c r="Q6" s="99">
        <v>3.82</v>
      </c>
      <c r="R6" s="99">
        <v>4.47</v>
      </c>
      <c r="S6" s="99">
        <v>5.16</v>
      </c>
      <c r="T6" s="99">
        <v>4.91</v>
      </c>
      <c r="U6" s="99">
        <v>4.37</v>
      </c>
      <c r="V6" s="99">
        <v>1.49</v>
      </c>
      <c r="W6" s="99">
        <v>2.85</v>
      </c>
      <c r="X6" s="99">
        <v>1.94</v>
      </c>
      <c r="Y6" s="99">
        <v>19.38</v>
      </c>
      <c r="Z6" s="99">
        <v>8.06</v>
      </c>
      <c r="AA6" s="99">
        <v>3.69</v>
      </c>
      <c r="AB6" s="99">
        <v>1.92</v>
      </c>
      <c r="AC6" s="99">
        <v>3.82</v>
      </c>
      <c r="AD6" s="99">
        <v>2.68</v>
      </c>
      <c r="AE6" s="92">
        <v>970.77</v>
      </c>
      <c r="AF6" s="92">
        <v>308587.5</v>
      </c>
      <c r="AG6" s="100">
        <v>6.68</v>
      </c>
      <c r="AH6" s="92">
        <v>1491.66</v>
      </c>
      <c r="AI6" s="99" t="s">
        <v>786</v>
      </c>
      <c r="AJ6" s="99">
        <v>151.04</v>
      </c>
      <c r="AK6" s="99">
        <v>90.76</v>
      </c>
      <c r="AL6" s="99">
        <v>241.8</v>
      </c>
      <c r="AM6" s="99">
        <v>191.91</v>
      </c>
      <c r="AN6" s="99">
        <v>59.66</v>
      </c>
      <c r="AO6" s="101">
        <v>2.9620000000000002</v>
      </c>
      <c r="AP6" s="99">
        <v>94.52</v>
      </c>
      <c r="AQ6" s="99">
        <v>102.18</v>
      </c>
      <c r="AR6" s="99">
        <v>93.83</v>
      </c>
      <c r="AS6" s="99">
        <v>10.91</v>
      </c>
      <c r="AT6" s="99">
        <v>20.67</v>
      </c>
      <c r="AU6" s="99">
        <v>4.99</v>
      </c>
      <c r="AV6" s="99">
        <v>10.65</v>
      </c>
      <c r="AW6" s="99">
        <v>4.96</v>
      </c>
      <c r="AX6" s="99">
        <v>17.670000000000002</v>
      </c>
      <c r="AY6" s="99">
        <v>39.33</v>
      </c>
      <c r="AZ6" s="99">
        <v>4.04</v>
      </c>
      <c r="BA6" s="99">
        <v>1.71</v>
      </c>
      <c r="BB6" s="99">
        <v>12.57</v>
      </c>
      <c r="BC6" s="99">
        <v>45.41</v>
      </c>
      <c r="BD6" s="99">
        <v>24.56</v>
      </c>
      <c r="BE6" s="99">
        <v>34.29</v>
      </c>
      <c r="BF6" s="99">
        <v>81.25</v>
      </c>
      <c r="BG6" s="99">
        <v>5.83</v>
      </c>
      <c r="BH6" s="99">
        <v>11.74</v>
      </c>
      <c r="BI6" s="99">
        <v>21.9</v>
      </c>
      <c r="BJ6" s="99">
        <v>3.94</v>
      </c>
      <c r="BK6" s="99">
        <v>65</v>
      </c>
      <c r="BL6" s="99">
        <v>9.9499999999999993</v>
      </c>
      <c r="BM6" s="99">
        <v>12.11</v>
      </c>
    </row>
    <row r="7" spans="1:65" x14ac:dyDescent="0.25">
      <c r="A7" s="13">
        <v>112220125</v>
      </c>
      <c r="B7" s="14" t="s">
        <v>184</v>
      </c>
      <c r="C7" s="14" t="s">
        <v>187</v>
      </c>
      <c r="D7" s="14" t="s">
        <v>188</v>
      </c>
      <c r="E7" s="99">
        <v>15.61</v>
      </c>
      <c r="F7" s="99">
        <v>7.15</v>
      </c>
      <c r="G7" s="99">
        <v>4.6100000000000003</v>
      </c>
      <c r="H7" s="99">
        <v>1.45</v>
      </c>
      <c r="I7" s="99">
        <v>1.18</v>
      </c>
      <c r="J7" s="99">
        <v>4.53</v>
      </c>
      <c r="K7" s="99">
        <v>3.35</v>
      </c>
      <c r="L7" s="99">
        <v>1.43</v>
      </c>
      <c r="M7" s="99">
        <v>4.41</v>
      </c>
      <c r="N7" s="99">
        <v>4.79</v>
      </c>
      <c r="O7" s="99">
        <v>0.72</v>
      </c>
      <c r="P7" s="99">
        <v>1.89</v>
      </c>
      <c r="Q7" s="99">
        <v>3.89</v>
      </c>
      <c r="R7" s="99">
        <v>4.3899999999999997</v>
      </c>
      <c r="S7" s="99">
        <v>5.16</v>
      </c>
      <c r="T7" s="99">
        <v>4.57</v>
      </c>
      <c r="U7" s="99">
        <v>4.67</v>
      </c>
      <c r="V7" s="99">
        <v>1.58</v>
      </c>
      <c r="W7" s="99">
        <v>2.7</v>
      </c>
      <c r="X7" s="99">
        <v>2.0099999999999998</v>
      </c>
      <c r="Y7" s="99">
        <v>19.62</v>
      </c>
      <c r="Z7" s="99">
        <v>8.4</v>
      </c>
      <c r="AA7" s="99">
        <v>3.24</v>
      </c>
      <c r="AB7" s="99">
        <v>1.86</v>
      </c>
      <c r="AC7" s="99">
        <v>3.97</v>
      </c>
      <c r="AD7" s="99">
        <v>2.68</v>
      </c>
      <c r="AE7" s="92">
        <v>1330.94</v>
      </c>
      <c r="AF7" s="92">
        <v>359369.35</v>
      </c>
      <c r="AG7" s="100">
        <v>6.89</v>
      </c>
      <c r="AH7" s="92">
        <v>1772.95</v>
      </c>
      <c r="AI7" s="99" t="s">
        <v>786</v>
      </c>
      <c r="AJ7" s="99">
        <v>158.75</v>
      </c>
      <c r="AK7" s="99">
        <v>92.3</v>
      </c>
      <c r="AL7" s="99">
        <v>251.05</v>
      </c>
      <c r="AM7" s="99">
        <v>192.02</v>
      </c>
      <c r="AN7" s="99">
        <v>55.51</v>
      </c>
      <c r="AO7" s="101">
        <v>2.9279999999999999</v>
      </c>
      <c r="AP7" s="99">
        <v>87.69</v>
      </c>
      <c r="AQ7" s="99">
        <v>111.83</v>
      </c>
      <c r="AR7" s="99">
        <v>123.47</v>
      </c>
      <c r="AS7" s="99">
        <v>10.85</v>
      </c>
      <c r="AT7" s="99">
        <v>23.05</v>
      </c>
      <c r="AU7" s="99">
        <v>6.04</v>
      </c>
      <c r="AV7" s="99">
        <v>13.32</v>
      </c>
      <c r="AW7" s="99">
        <v>5.03</v>
      </c>
      <c r="AX7" s="99">
        <v>25.25</v>
      </c>
      <c r="AY7" s="99">
        <v>54.21</v>
      </c>
      <c r="AZ7" s="99">
        <v>4.0599999999999996</v>
      </c>
      <c r="BA7" s="99">
        <v>1.48</v>
      </c>
      <c r="BB7" s="99">
        <v>13.11</v>
      </c>
      <c r="BC7" s="99">
        <v>26.06</v>
      </c>
      <c r="BD7" s="99">
        <v>21.78</v>
      </c>
      <c r="BE7" s="99">
        <v>35.28</v>
      </c>
      <c r="BF7" s="99">
        <v>109.34</v>
      </c>
      <c r="BG7" s="99">
        <v>8.2200000000000006</v>
      </c>
      <c r="BH7" s="99">
        <v>13.01</v>
      </c>
      <c r="BI7" s="99">
        <v>20.190000000000001</v>
      </c>
      <c r="BJ7" s="99">
        <v>4.49</v>
      </c>
      <c r="BK7" s="99">
        <v>70.5</v>
      </c>
      <c r="BL7" s="99">
        <v>10.29</v>
      </c>
      <c r="BM7" s="99">
        <v>12.13</v>
      </c>
    </row>
    <row r="8" spans="1:65" x14ac:dyDescent="0.25">
      <c r="A8" s="13">
        <v>113820200</v>
      </c>
      <c r="B8" s="14" t="s">
        <v>184</v>
      </c>
      <c r="C8" s="14" t="s">
        <v>189</v>
      </c>
      <c r="D8" s="14" t="s">
        <v>190</v>
      </c>
      <c r="E8" s="99">
        <v>15.62</v>
      </c>
      <c r="F8" s="99">
        <v>6.91</v>
      </c>
      <c r="G8" s="99">
        <v>5.0999999999999996</v>
      </c>
      <c r="H8" s="99">
        <v>1.43</v>
      </c>
      <c r="I8" s="99">
        <v>1.21</v>
      </c>
      <c r="J8" s="99">
        <v>4.63</v>
      </c>
      <c r="K8" s="99">
        <v>3.68</v>
      </c>
      <c r="L8" s="99">
        <v>1.51</v>
      </c>
      <c r="M8" s="99">
        <v>4.5599999999999996</v>
      </c>
      <c r="N8" s="99">
        <v>5.09</v>
      </c>
      <c r="O8" s="99">
        <v>0.73</v>
      </c>
      <c r="P8" s="99">
        <v>1.89</v>
      </c>
      <c r="Q8" s="99">
        <v>3.96</v>
      </c>
      <c r="R8" s="99">
        <v>4.53</v>
      </c>
      <c r="S8" s="99">
        <v>5.29</v>
      </c>
      <c r="T8" s="99">
        <v>4.96</v>
      </c>
      <c r="U8" s="99">
        <v>4.6399999999999997</v>
      </c>
      <c r="V8" s="99">
        <v>1.7</v>
      </c>
      <c r="W8" s="99">
        <v>2.87</v>
      </c>
      <c r="X8" s="99">
        <v>2.0499999999999998</v>
      </c>
      <c r="Y8" s="99">
        <v>19.47</v>
      </c>
      <c r="Z8" s="99">
        <v>8.35</v>
      </c>
      <c r="AA8" s="99">
        <v>3.65</v>
      </c>
      <c r="AB8" s="99">
        <v>1.99</v>
      </c>
      <c r="AC8" s="99">
        <v>4.05</v>
      </c>
      <c r="AD8" s="99">
        <v>2.78</v>
      </c>
      <c r="AE8" s="92">
        <v>1102.5999999999999</v>
      </c>
      <c r="AF8" s="92">
        <v>403171</v>
      </c>
      <c r="AG8" s="100">
        <v>6.87</v>
      </c>
      <c r="AH8" s="92">
        <v>1985.91</v>
      </c>
      <c r="AI8" s="99" t="s">
        <v>786</v>
      </c>
      <c r="AJ8" s="99">
        <v>151.04</v>
      </c>
      <c r="AK8" s="99">
        <v>88.47</v>
      </c>
      <c r="AL8" s="99">
        <v>239.51</v>
      </c>
      <c r="AM8" s="99">
        <v>191.91</v>
      </c>
      <c r="AN8" s="99">
        <v>54.22</v>
      </c>
      <c r="AO8" s="101">
        <v>2.9820000000000002</v>
      </c>
      <c r="AP8" s="99">
        <v>103.54</v>
      </c>
      <c r="AQ8" s="99">
        <v>116.88</v>
      </c>
      <c r="AR8" s="99">
        <v>123.88</v>
      </c>
      <c r="AS8" s="99">
        <v>10.9</v>
      </c>
      <c r="AT8" s="99">
        <v>17.739999999999998</v>
      </c>
      <c r="AU8" s="99">
        <v>5.57</v>
      </c>
      <c r="AV8" s="99">
        <v>11.65</v>
      </c>
      <c r="AW8" s="99">
        <v>4.76</v>
      </c>
      <c r="AX8" s="99">
        <v>21.9</v>
      </c>
      <c r="AY8" s="99">
        <v>44.57</v>
      </c>
      <c r="AZ8" s="99">
        <v>4.13</v>
      </c>
      <c r="BA8" s="99">
        <v>1.66</v>
      </c>
      <c r="BB8" s="99">
        <v>15.78</v>
      </c>
      <c r="BC8" s="99">
        <v>44.73</v>
      </c>
      <c r="BD8" s="99">
        <v>35.630000000000003</v>
      </c>
      <c r="BE8" s="99">
        <v>40.729999999999997</v>
      </c>
      <c r="BF8" s="99">
        <v>99.38</v>
      </c>
      <c r="BG8" s="99">
        <v>7.28</v>
      </c>
      <c r="BH8" s="99">
        <v>13.11</v>
      </c>
      <c r="BI8" s="99">
        <v>15.72</v>
      </c>
      <c r="BJ8" s="99">
        <v>3.97</v>
      </c>
      <c r="BK8" s="99">
        <v>63.04</v>
      </c>
      <c r="BL8" s="99">
        <v>10.050000000000001</v>
      </c>
      <c r="BM8" s="99">
        <v>12.1</v>
      </c>
    </row>
    <row r="9" spans="1:65" x14ac:dyDescent="0.25">
      <c r="A9" s="13">
        <v>119460235</v>
      </c>
      <c r="B9" s="14" t="s">
        <v>184</v>
      </c>
      <c r="C9" s="14" t="s">
        <v>191</v>
      </c>
      <c r="D9" s="14" t="s">
        <v>192</v>
      </c>
      <c r="E9" s="99">
        <v>15.62</v>
      </c>
      <c r="F9" s="99">
        <v>7.06</v>
      </c>
      <c r="G9" s="99">
        <v>4.6500000000000004</v>
      </c>
      <c r="H9" s="99">
        <v>1.43</v>
      </c>
      <c r="I9" s="99">
        <v>1.19</v>
      </c>
      <c r="J9" s="99">
        <v>4.53</v>
      </c>
      <c r="K9" s="99">
        <v>3.4</v>
      </c>
      <c r="L9" s="99">
        <v>1.41</v>
      </c>
      <c r="M9" s="99">
        <v>4.4400000000000004</v>
      </c>
      <c r="N9" s="99">
        <v>5.0999999999999996</v>
      </c>
      <c r="O9" s="99">
        <v>0.72</v>
      </c>
      <c r="P9" s="99">
        <v>1.88</v>
      </c>
      <c r="Q9" s="99">
        <v>3.87</v>
      </c>
      <c r="R9" s="99">
        <v>4.46</v>
      </c>
      <c r="S9" s="99">
        <v>5.23</v>
      </c>
      <c r="T9" s="99">
        <v>4.67</v>
      </c>
      <c r="U9" s="99">
        <v>4.46</v>
      </c>
      <c r="V9" s="99">
        <v>1.55</v>
      </c>
      <c r="W9" s="99">
        <v>2.72</v>
      </c>
      <c r="X9" s="99">
        <v>1.97</v>
      </c>
      <c r="Y9" s="99">
        <v>19.53</v>
      </c>
      <c r="Z9" s="99">
        <v>8.41</v>
      </c>
      <c r="AA9" s="99">
        <v>3.27</v>
      </c>
      <c r="AB9" s="99">
        <v>1.83</v>
      </c>
      <c r="AC9" s="99">
        <v>3.83</v>
      </c>
      <c r="AD9" s="99">
        <v>2.69</v>
      </c>
      <c r="AE9" s="92">
        <v>1020.62</v>
      </c>
      <c r="AF9" s="92">
        <v>353768.5</v>
      </c>
      <c r="AG9" s="100">
        <v>6.62</v>
      </c>
      <c r="AH9" s="92">
        <v>1699.69</v>
      </c>
      <c r="AI9" s="99">
        <v>174.87</v>
      </c>
      <c r="AJ9" s="99" t="s">
        <v>786</v>
      </c>
      <c r="AK9" s="99" t="s">
        <v>786</v>
      </c>
      <c r="AL9" s="99">
        <v>174.87</v>
      </c>
      <c r="AM9" s="99">
        <v>210.99</v>
      </c>
      <c r="AN9" s="99">
        <v>57.33</v>
      </c>
      <c r="AO9" s="101">
        <v>2.9289999999999998</v>
      </c>
      <c r="AP9" s="99">
        <v>92.58</v>
      </c>
      <c r="AQ9" s="99">
        <v>90</v>
      </c>
      <c r="AR9" s="99">
        <v>91.59</v>
      </c>
      <c r="AS9" s="99">
        <v>10.83</v>
      </c>
      <c r="AT9" s="99">
        <v>20.47</v>
      </c>
      <c r="AU9" s="99">
        <v>5.08</v>
      </c>
      <c r="AV9" s="99">
        <v>11.61</v>
      </c>
      <c r="AW9" s="99">
        <v>5.03</v>
      </c>
      <c r="AX9" s="99">
        <v>16.829999999999998</v>
      </c>
      <c r="AY9" s="99">
        <v>43.88</v>
      </c>
      <c r="AZ9" s="99">
        <v>4.13</v>
      </c>
      <c r="BA9" s="99">
        <v>1.46</v>
      </c>
      <c r="BB9" s="99">
        <v>13</v>
      </c>
      <c r="BC9" s="99">
        <v>49.24</v>
      </c>
      <c r="BD9" s="99">
        <v>27.56</v>
      </c>
      <c r="BE9" s="99">
        <v>36.58</v>
      </c>
      <c r="BF9" s="99">
        <v>83.96</v>
      </c>
      <c r="BG9" s="99">
        <v>11.34</v>
      </c>
      <c r="BH9" s="99">
        <v>11.49</v>
      </c>
      <c r="BI9" s="99">
        <v>12.32</v>
      </c>
      <c r="BJ9" s="99">
        <v>4.01</v>
      </c>
      <c r="BK9" s="99">
        <v>55.44</v>
      </c>
      <c r="BL9" s="99">
        <v>10.18</v>
      </c>
      <c r="BM9" s="99">
        <v>11.67</v>
      </c>
    </row>
    <row r="10" spans="1:65" x14ac:dyDescent="0.25">
      <c r="A10" s="13">
        <v>120020250</v>
      </c>
      <c r="B10" s="14" t="s">
        <v>184</v>
      </c>
      <c r="C10" s="14" t="s">
        <v>193</v>
      </c>
      <c r="D10" s="14" t="s">
        <v>194</v>
      </c>
      <c r="E10" s="99">
        <v>15.61</v>
      </c>
      <c r="F10" s="99">
        <v>6.91</v>
      </c>
      <c r="G10" s="99">
        <v>4.57</v>
      </c>
      <c r="H10" s="99">
        <v>1.39</v>
      </c>
      <c r="I10" s="99">
        <v>1.2</v>
      </c>
      <c r="J10" s="99">
        <v>4.54</v>
      </c>
      <c r="K10" s="99">
        <v>3.48</v>
      </c>
      <c r="L10" s="99">
        <v>1.44</v>
      </c>
      <c r="M10" s="99">
        <v>4.5199999999999996</v>
      </c>
      <c r="N10" s="99">
        <v>5.15</v>
      </c>
      <c r="O10" s="99">
        <v>0.73</v>
      </c>
      <c r="P10" s="99">
        <v>1.88</v>
      </c>
      <c r="Q10" s="99">
        <v>3.88</v>
      </c>
      <c r="R10" s="99">
        <v>4.51</v>
      </c>
      <c r="S10" s="99">
        <v>5.21</v>
      </c>
      <c r="T10" s="99">
        <v>4.6399999999999997</v>
      </c>
      <c r="U10" s="99">
        <v>4.38</v>
      </c>
      <c r="V10" s="99">
        <v>1.66</v>
      </c>
      <c r="W10" s="99">
        <v>2.8</v>
      </c>
      <c r="X10" s="99">
        <v>1.96</v>
      </c>
      <c r="Y10" s="99">
        <v>19.190000000000001</v>
      </c>
      <c r="Z10" s="99">
        <v>8.43</v>
      </c>
      <c r="AA10" s="99">
        <v>3.41</v>
      </c>
      <c r="AB10" s="99">
        <v>1.94</v>
      </c>
      <c r="AC10" s="99">
        <v>3.91</v>
      </c>
      <c r="AD10" s="99">
        <v>2.72</v>
      </c>
      <c r="AE10" s="92">
        <v>1172.8499999999999</v>
      </c>
      <c r="AF10" s="92">
        <v>316147</v>
      </c>
      <c r="AG10" s="100">
        <v>7.01</v>
      </c>
      <c r="AH10" s="92">
        <v>1579.18</v>
      </c>
      <c r="AI10" s="99">
        <v>142.24</v>
      </c>
      <c r="AJ10" s="99" t="s">
        <v>786</v>
      </c>
      <c r="AK10" s="99" t="s">
        <v>786</v>
      </c>
      <c r="AL10" s="99">
        <v>142.24</v>
      </c>
      <c r="AM10" s="99">
        <v>191.91</v>
      </c>
      <c r="AN10" s="99">
        <v>52.57</v>
      </c>
      <c r="AO10" s="101">
        <v>3.008</v>
      </c>
      <c r="AP10" s="99">
        <v>108.88</v>
      </c>
      <c r="AQ10" s="99">
        <v>118.24</v>
      </c>
      <c r="AR10" s="99">
        <v>119.91</v>
      </c>
      <c r="AS10" s="99">
        <v>10.8</v>
      </c>
      <c r="AT10" s="99">
        <v>22.74</v>
      </c>
      <c r="AU10" s="99">
        <v>4.99</v>
      </c>
      <c r="AV10" s="99">
        <v>11.82</v>
      </c>
      <c r="AW10" s="99">
        <v>4.7699999999999996</v>
      </c>
      <c r="AX10" s="99">
        <v>25.27</v>
      </c>
      <c r="AY10" s="99">
        <v>50.72</v>
      </c>
      <c r="AZ10" s="99">
        <v>4.1399999999999997</v>
      </c>
      <c r="BA10" s="99">
        <v>1.47</v>
      </c>
      <c r="BB10" s="99">
        <v>15.38</v>
      </c>
      <c r="BC10" s="99">
        <v>46.92</v>
      </c>
      <c r="BD10" s="99">
        <v>30.1</v>
      </c>
      <c r="BE10" s="99">
        <v>51.32</v>
      </c>
      <c r="BF10" s="99">
        <v>117.78</v>
      </c>
      <c r="BG10" s="99">
        <v>12.8</v>
      </c>
      <c r="BH10" s="99">
        <v>12.55</v>
      </c>
      <c r="BI10" s="99">
        <v>15</v>
      </c>
      <c r="BJ10" s="99">
        <v>4.2699999999999996</v>
      </c>
      <c r="BK10" s="99">
        <v>48.87</v>
      </c>
      <c r="BL10" s="99">
        <v>10.09</v>
      </c>
      <c r="BM10" s="99">
        <v>12.26</v>
      </c>
    </row>
    <row r="11" spans="1:65" x14ac:dyDescent="0.25">
      <c r="A11" s="13">
        <v>122520300</v>
      </c>
      <c r="B11" s="14" t="s">
        <v>184</v>
      </c>
      <c r="C11" s="14" t="s">
        <v>195</v>
      </c>
      <c r="D11" s="14" t="s">
        <v>196</v>
      </c>
      <c r="E11" s="99">
        <v>15.62</v>
      </c>
      <c r="F11" s="99">
        <v>6.91</v>
      </c>
      <c r="G11" s="99">
        <v>4.42</v>
      </c>
      <c r="H11" s="99">
        <v>1.44</v>
      </c>
      <c r="I11" s="99">
        <v>1.2</v>
      </c>
      <c r="J11" s="99">
        <v>4.49</v>
      </c>
      <c r="K11" s="99">
        <v>3.46</v>
      </c>
      <c r="L11" s="99">
        <v>1.4</v>
      </c>
      <c r="M11" s="99">
        <v>4.4000000000000004</v>
      </c>
      <c r="N11" s="99">
        <v>4.97</v>
      </c>
      <c r="O11" s="99">
        <v>0.72</v>
      </c>
      <c r="P11" s="99">
        <v>1.88</v>
      </c>
      <c r="Q11" s="99">
        <v>3.82</v>
      </c>
      <c r="R11" s="99">
        <v>4.45</v>
      </c>
      <c r="S11" s="99">
        <v>5.13</v>
      </c>
      <c r="T11" s="99">
        <v>4.51</v>
      </c>
      <c r="U11" s="99">
        <v>4.34</v>
      </c>
      <c r="V11" s="99">
        <v>1.49</v>
      </c>
      <c r="W11" s="99">
        <v>2.62</v>
      </c>
      <c r="X11" s="99">
        <v>1.94</v>
      </c>
      <c r="Y11" s="99">
        <v>19.079999999999998</v>
      </c>
      <c r="Z11" s="99">
        <v>8</v>
      </c>
      <c r="AA11" s="99">
        <v>3.2</v>
      </c>
      <c r="AB11" s="99">
        <v>1.78</v>
      </c>
      <c r="AC11" s="99">
        <v>3.76</v>
      </c>
      <c r="AD11" s="99">
        <v>2.67</v>
      </c>
      <c r="AE11" s="92">
        <v>739.63</v>
      </c>
      <c r="AF11" s="92">
        <v>372754.25</v>
      </c>
      <c r="AG11" s="100">
        <v>6.92</v>
      </c>
      <c r="AH11" s="92">
        <v>1842.68</v>
      </c>
      <c r="AI11" s="99">
        <v>178.09</v>
      </c>
      <c r="AJ11" s="99" t="s">
        <v>786</v>
      </c>
      <c r="AK11" s="99" t="s">
        <v>786</v>
      </c>
      <c r="AL11" s="99">
        <v>178.09</v>
      </c>
      <c r="AM11" s="99">
        <v>188.41</v>
      </c>
      <c r="AN11" s="99">
        <v>51.85</v>
      </c>
      <c r="AO11" s="101">
        <v>2.948</v>
      </c>
      <c r="AP11" s="99">
        <v>81.599999999999994</v>
      </c>
      <c r="AQ11" s="99">
        <v>92.63</v>
      </c>
      <c r="AR11" s="99">
        <v>96.4</v>
      </c>
      <c r="AS11" s="99">
        <v>10.79</v>
      </c>
      <c r="AT11" s="99">
        <v>22.17</v>
      </c>
      <c r="AU11" s="99">
        <v>4.82</v>
      </c>
      <c r="AV11" s="99">
        <v>11.85</v>
      </c>
      <c r="AW11" s="99">
        <v>5.38</v>
      </c>
      <c r="AX11" s="99">
        <v>18.18</v>
      </c>
      <c r="AY11" s="99">
        <v>36.590000000000003</v>
      </c>
      <c r="AZ11" s="99">
        <v>4.0999999999999996</v>
      </c>
      <c r="BA11" s="99">
        <v>1.67</v>
      </c>
      <c r="BB11" s="99">
        <v>16.48</v>
      </c>
      <c r="BC11" s="99">
        <v>34.44</v>
      </c>
      <c r="BD11" s="99">
        <v>32.97</v>
      </c>
      <c r="BE11" s="99">
        <v>29.12</v>
      </c>
      <c r="BF11" s="99">
        <v>95.44</v>
      </c>
      <c r="BG11" s="99">
        <v>11</v>
      </c>
      <c r="BH11" s="99">
        <v>12.85</v>
      </c>
      <c r="BI11" s="99">
        <v>16.88</v>
      </c>
      <c r="BJ11" s="99">
        <v>4.13</v>
      </c>
      <c r="BK11" s="99">
        <v>52.95</v>
      </c>
      <c r="BL11" s="99">
        <v>10.039999999999999</v>
      </c>
      <c r="BM11" s="99">
        <v>11.92</v>
      </c>
    </row>
    <row r="12" spans="1:65" x14ac:dyDescent="0.25">
      <c r="A12" s="13">
        <v>126620500</v>
      </c>
      <c r="B12" s="14" t="s">
        <v>184</v>
      </c>
      <c r="C12" s="14" t="s">
        <v>197</v>
      </c>
      <c r="D12" s="14" t="s">
        <v>198</v>
      </c>
      <c r="E12" s="99">
        <v>15.62</v>
      </c>
      <c r="F12" s="99">
        <v>7.01</v>
      </c>
      <c r="G12" s="99">
        <v>5.22</v>
      </c>
      <c r="H12" s="99">
        <v>1.43</v>
      </c>
      <c r="I12" s="99">
        <v>1.19</v>
      </c>
      <c r="J12" s="99">
        <v>4.55</v>
      </c>
      <c r="K12" s="99">
        <v>3.66</v>
      </c>
      <c r="L12" s="99">
        <v>1.49</v>
      </c>
      <c r="M12" s="99">
        <v>4.5199999999999996</v>
      </c>
      <c r="N12" s="99">
        <v>5.0999999999999996</v>
      </c>
      <c r="O12" s="99">
        <v>0.73</v>
      </c>
      <c r="P12" s="99">
        <v>1.88</v>
      </c>
      <c r="Q12" s="99">
        <v>4.03</v>
      </c>
      <c r="R12" s="99">
        <v>4.51</v>
      </c>
      <c r="S12" s="99">
        <v>5.56</v>
      </c>
      <c r="T12" s="99">
        <v>5.0199999999999996</v>
      </c>
      <c r="U12" s="99">
        <v>4.82</v>
      </c>
      <c r="V12" s="99">
        <v>1.67</v>
      </c>
      <c r="W12" s="99">
        <v>2.89</v>
      </c>
      <c r="X12" s="99">
        <v>2.11</v>
      </c>
      <c r="Y12" s="99">
        <v>19.72</v>
      </c>
      <c r="Z12" s="99">
        <v>8.4</v>
      </c>
      <c r="AA12" s="99">
        <v>3.67</v>
      </c>
      <c r="AB12" s="99">
        <v>1.97</v>
      </c>
      <c r="AC12" s="99">
        <v>4.1100000000000003</v>
      </c>
      <c r="AD12" s="99">
        <v>2.75</v>
      </c>
      <c r="AE12" s="92">
        <v>1123.5999999999999</v>
      </c>
      <c r="AF12" s="92">
        <v>366390.75</v>
      </c>
      <c r="AG12" s="100">
        <v>7</v>
      </c>
      <c r="AH12" s="92">
        <v>1828.08</v>
      </c>
      <c r="AI12" s="99">
        <v>176.03</v>
      </c>
      <c r="AJ12" s="99" t="s">
        <v>786</v>
      </c>
      <c r="AK12" s="99" t="s">
        <v>786</v>
      </c>
      <c r="AL12" s="99">
        <v>176.03</v>
      </c>
      <c r="AM12" s="99">
        <v>190.34</v>
      </c>
      <c r="AN12" s="99">
        <v>69.38</v>
      </c>
      <c r="AO12" s="101">
        <v>2.98</v>
      </c>
      <c r="AP12" s="99">
        <v>98.84</v>
      </c>
      <c r="AQ12" s="99">
        <v>126.58</v>
      </c>
      <c r="AR12" s="99">
        <v>111.79</v>
      </c>
      <c r="AS12" s="99">
        <v>10.99</v>
      </c>
      <c r="AT12" s="99">
        <v>19.36</v>
      </c>
      <c r="AU12" s="99">
        <v>5.65</v>
      </c>
      <c r="AV12" s="99">
        <v>12.7</v>
      </c>
      <c r="AW12" s="99">
        <v>5.19</v>
      </c>
      <c r="AX12" s="99">
        <v>27.5</v>
      </c>
      <c r="AY12" s="99">
        <v>58.92</v>
      </c>
      <c r="AZ12" s="99">
        <v>4.18</v>
      </c>
      <c r="BA12" s="99">
        <v>1.46</v>
      </c>
      <c r="BB12" s="99">
        <v>13.43</v>
      </c>
      <c r="BC12" s="99">
        <v>29.21</v>
      </c>
      <c r="BD12" s="99">
        <v>28.66</v>
      </c>
      <c r="BE12" s="99">
        <v>31.31</v>
      </c>
      <c r="BF12" s="99">
        <v>115.13</v>
      </c>
      <c r="BG12" s="99">
        <v>10</v>
      </c>
      <c r="BH12" s="99">
        <v>12.84</v>
      </c>
      <c r="BI12" s="99">
        <v>22.25</v>
      </c>
      <c r="BJ12" s="99">
        <v>3.99</v>
      </c>
      <c r="BK12" s="99">
        <v>58.36</v>
      </c>
      <c r="BL12" s="99">
        <v>10.09</v>
      </c>
      <c r="BM12" s="99">
        <v>11.65</v>
      </c>
    </row>
    <row r="13" spans="1:65" x14ac:dyDescent="0.25">
      <c r="A13" s="13">
        <v>133660600</v>
      </c>
      <c r="B13" s="14" t="s">
        <v>184</v>
      </c>
      <c r="C13" s="14" t="s">
        <v>199</v>
      </c>
      <c r="D13" s="14" t="s">
        <v>200</v>
      </c>
      <c r="E13" s="99">
        <v>15.6</v>
      </c>
      <c r="F13" s="99">
        <v>6.91</v>
      </c>
      <c r="G13" s="99">
        <v>4.71</v>
      </c>
      <c r="H13" s="99">
        <v>1.38</v>
      </c>
      <c r="I13" s="99">
        <v>1.19</v>
      </c>
      <c r="J13" s="99">
        <v>4.57</v>
      </c>
      <c r="K13" s="99">
        <v>3.58</v>
      </c>
      <c r="L13" s="99">
        <v>1.46</v>
      </c>
      <c r="M13" s="99">
        <v>4.53</v>
      </c>
      <c r="N13" s="99">
        <v>5.15</v>
      </c>
      <c r="O13" s="99">
        <v>0.73</v>
      </c>
      <c r="P13" s="99">
        <v>1.87</v>
      </c>
      <c r="Q13" s="99">
        <v>3.88</v>
      </c>
      <c r="R13" s="99">
        <v>4.47</v>
      </c>
      <c r="S13" s="99">
        <v>5.22</v>
      </c>
      <c r="T13" s="99">
        <v>4.87</v>
      </c>
      <c r="U13" s="99">
        <v>4.37</v>
      </c>
      <c r="V13" s="99">
        <v>1.61</v>
      </c>
      <c r="W13" s="99">
        <v>2.8</v>
      </c>
      <c r="X13" s="99">
        <v>1.96</v>
      </c>
      <c r="Y13" s="99">
        <v>19.27</v>
      </c>
      <c r="Z13" s="99">
        <v>8.2799999999999994</v>
      </c>
      <c r="AA13" s="99">
        <v>3.61</v>
      </c>
      <c r="AB13" s="99">
        <v>1.95</v>
      </c>
      <c r="AC13" s="99">
        <v>4.1900000000000004</v>
      </c>
      <c r="AD13" s="99">
        <v>2.72</v>
      </c>
      <c r="AE13" s="92">
        <v>1122.45</v>
      </c>
      <c r="AF13" s="92">
        <v>412925.84</v>
      </c>
      <c r="AG13" s="100">
        <v>6.75</v>
      </c>
      <c r="AH13" s="92">
        <v>2010.78</v>
      </c>
      <c r="AI13" s="99" t="s">
        <v>786</v>
      </c>
      <c r="AJ13" s="99">
        <v>165.54</v>
      </c>
      <c r="AK13" s="99">
        <v>70.760000000000005</v>
      </c>
      <c r="AL13" s="99">
        <v>236.3</v>
      </c>
      <c r="AM13" s="99">
        <v>192.57</v>
      </c>
      <c r="AN13" s="99">
        <v>55.74</v>
      </c>
      <c r="AO13" s="101">
        <v>2.9289999999999998</v>
      </c>
      <c r="AP13" s="99">
        <v>128.46</v>
      </c>
      <c r="AQ13" s="99">
        <v>139.04</v>
      </c>
      <c r="AR13" s="99">
        <v>193.44</v>
      </c>
      <c r="AS13" s="99">
        <v>10.83</v>
      </c>
      <c r="AT13" s="99">
        <v>23.04</v>
      </c>
      <c r="AU13" s="99">
        <v>5.18</v>
      </c>
      <c r="AV13" s="99">
        <v>11.65</v>
      </c>
      <c r="AW13" s="99">
        <v>5.14</v>
      </c>
      <c r="AX13" s="99">
        <v>24.64</v>
      </c>
      <c r="AY13" s="99">
        <v>38.79</v>
      </c>
      <c r="AZ13" s="99">
        <v>4.07</v>
      </c>
      <c r="BA13" s="99">
        <v>1.71</v>
      </c>
      <c r="BB13" s="99">
        <v>14.34</v>
      </c>
      <c r="BC13" s="99">
        <v>30.31</v>
      </c>
      <c r="BD13" s="99">
        <v>24.44</v>
      </c>
      <c r="BE13" s="99">
        <v>34.39</v>
      </c>
      <c r="BF13" s="99">
        <v>118.71</v>
      </c>
      <c r="BG13" s="99">
        <v>6.1</v>
      </c>
      <c r="BH13" s="99">
        <v>13.33</v>
      </c>
      <c r="BI13" s="99">
        <v>18</v>
      </c>
      <c r="BJ13" s="99">
        <v>3.6</v>
      </c>
      <c r="BK13" s="99">
        <v>59.58</v>
      </c>
      <c r="BL13" s="99">
        <v>10.050000000000001</v>
      </c>
      <c r="BM13" s="99">
        <v>12.17</v>
      </c>
    </row>
    <row r="14" spans="1:65" x14ac:dyDescent="0.25">
      <c r="A14" s="13">
        <v>133860700</v>
      </c>
      <c r="B14" s="14" t="s">
        <v>184</v>
      </c>
      <c r="C14" s="14" t="s">
        <v>201</v>
      </c>
      <c r="D14" s="14" t="s">
        <v>202</v>
      </c>
      <c r="E14" s="99">
        <v>15.6</v>
      </c>
      <c r="F14" s="99">
        <v>7.01</v>
      </c>
      <c r="G14" s="99">
        <v>5.44</v>
      </c>
      <c r="H14" s="99">
        <v>1.42</v>
      </c>
      <c r="I14" s="99">
        <v>1.2</v>
      </c>
      <c r="J14" s="99">
        <v>4.78</v>
      </c>
      <c r="K14" s="99">
        <v>3.72</v>
      </c>
      <c r="L14" s="99">
        <v>1.56</v>
      </c>
      <c r="M14" s="99">
        <v>4.5199999999999996</v>
      </c>
      <c r="N14" s="99">
        <v>5.09</v>
      </c>
      <c r="O14" s="99">
        <v>0.73</v>
      </c>
      <c r="P14" s="99">
        <v>1.88</v>
      </c>
      <c r="Q14" s="99">
        <v>3.94</v>
      </c>
      <c r="R14" s="99">
        <v>4.51</v>
      </c>
      <c r="S14" s="99">
        <v>5.21</v>
      </c>
      <c r="T14" s="99">
        <v>4.8099999999999996</v>
      </c>
      <c r="U14" s="99">
        <v>4.66</v>
      </c>
      <c r="V14" s="99">
        <v>1.79</v>
      </c>
      <c r="W14" s="99">
        <v>2.84</v>
      </c>
      <c r="X14" s="99">
        <v>2.02</v>
      </c>
      <c r="Y14" s="99">
        <v>19.27</v>
      </c>
      <c r="Z14" s="99">
        <v>8.49</v>
      </c>
      <c r="AA14" s="99">
        <v>3.62</v>
      </c>
      <c r="AB14" s="99">
        <v>2.0099999999999998</v>
      </c>
      <c r="AC14" s="99">
        <v>3.98</v>
      </c>
      <c r="AD14" s="99">
        <v>2.72</v>
      </c>
      <c r="AE14" s="92">
        <v>1071.73</v>
      </c>
      <c r="AF14" s="92">
        <v>413456.75</v>
      </c>
      <c r="AG14" s="100">
        <v>6.85</v>
      </c>
      <c r="AH14" s="92">
        <v>2030.32</v>
      </c>
      <c r="AI14" s="99">
        <v>258.06</v>
      </c>
      <c r="AJ14" s="99" t="s">
        <v>786</v>
      </c>
      <c r="AK14" s="99" t="s">
        <v>786</v>
      </c>
      <c r="AL14" s="99">
        <v>258.06</v>
      </c>
      <c r="AM14" s="99">
        <v>192.02</v>
      </c>
      <c r="AN14" s="99">
        <v>55.2</v>
      </c>
      <c r="AO14" s="101">
        <v>3.0049999999999999</v>
      </c>
      <c r="AP14" s="99">
        <v>93.57</v>
      </c>
      <c r="AQ14" s="99">
        <v>118.54</v>
      </c>
      <c r="AR14" s="99">
        <v>80.8</v>
      </c>
      <c r="AS14" s="99">
        <v>10.88</v>
      </c>
      <c r="AT14" s="99">
        <v>19.559999999999999</v>
      </c>
      <c r="AU14" s="99">
        <v>4.99</v>
      </c>
      <c r="AV14" s="99">
        <v>11.98</v>
      </c>
      <c r="AW14" s="99">
        <v>4.8499999999999996</v>
      </c>
      <c r="AX14" s="99">
        <v>23.69</v>
      </c>
      <c r="AY14" s="99">
        <v>48</v>
      </c>
      <c r="AZ14" s="99">
        <v>4.07</v>
      </c>
      <c r="BA14" s="99">
        <v>1.7</v>
      </c>
      <c r="BB14" s="99">
        <v>15.97</v>
      </c>
      <c r="BC14" s="99">
        <v>40.909999999999997</v>
      </c>
      <c r="BD14" s="99">
        <v>27.62</v>
      </c>
      <c r="BE14" s="99">
        <v>32.94</v>
      </c>
      <c r="BF14" s="99">
        <v>81.150000000000006</v>
      </c>
      <c r="BG14" s="99">
        <v>6.37</v>
      </c>
      <c r="BH14" s="99">
        <v>9.99</v>
      </c>
      <c r="BI14" s="99">
        <v>12.5</v>
      </c>
      <c r="BJ14" s="99">
        <v>3.87</v>
      </c>
      <c r="BK14" s="99">
        <v>65.010000000000005</v>
      </c>
      <c r="BL14" s="99">
        <v>10.06</v>
      </c>
      <c r="BM14" s="99">
        <v>12.23</v>
      </c>
    </row>
    <row r="15" spans="1:65" x14ac:dyDescent="0.25">
      <c r="A15" s="13">
        <v>211260100</v>
      </c>
      <c r="B15" s="14" t="s">
        <v>203</v>
      </c>
      <c r="C15" s="14" t="s">
        <v>204</v>
      </c>
      <c r="D15" s="14" t="s">
        <v>205</v>
      </c>
      <c r="E15" s="99">
        <v>17.600000000000001</v>
      </c>
      <c r="F15" s="99">
        <v>8.49</v>
      </c>
      <c r="G15" s="99">
        <v>5.54</v>
      </c>
      <c r="H15" s="99">
        <v>2.85</v>
      </c>
      <c r="I15" s="99">
        <v>1.44</v>
      </c>
      <c r="J15" s="99">
        <v>5.33</v>
      </c>
      <c r="K15" s="99">
        <v>4.22</v>
      </c>
      <c r="L15" s="99">
        <v>1.91</v>
      </c>
      <c r="M15" s="99">
        <v>4.71</v>
      </c>
      <c r="N15" s="99">
        <v>5.98</v>
      </c>
      <c r="O15" s="99">
        <v>0.96</v>
      </c>
      <c r="P15" s="99">
        <v>2.29</v>
      </c>
      <c r="Q15" s="99">
        <v>5.39</v>
      </c>
      <c r="R15" s="99">
        <v>5.44</v>
      </c>
      <c r="S15" s="99">
        <v>7.48</v>
      </c>
      <c r="T15" s="99">
        <v>6.02</v>
      </c>
      <c r="U15" s="99">
        <v>7.26</v>
      </c>
      <c r="V15" s="99">
        <v>2.1800000000000002</v>
      </c>
      <c r="W15" s="99">
        <v>3.24</v>
      </c>
      <c r="X15" s="99">
        <v>2.85</v>
      </c>
      <c r="Y15" s="99">
        <v>22.81</v>
      </c>
      <c r="Z15" s="99">
        <v>10.6</v>
      </c>
      <c r="AA15" s="99">
        <v>4.5199999999999996</v>
      </c>
      <c r="AB15" s="99">
        <v>2.4500000000000002</v>
      </c>
      <c r="AC15" s="99">
        <v>4.97</v>
      </c>
      <c r="AD15" s="99">
        <v>3.5</v>
      </c>
      <c r="AE15" s="92">
        <v>1682.03</v>
      </c>
      <c r="AF15" s="92">
        <v>767162.75</v>
      </c>
      <c r="AG15" s="100">
        <v>6.6</v>
      </c>
      <c r="AH15" s="92">
        <v>3673.41</v>
      </c>
      <c r="AI15" s="99" t="s">
        <v>786</v>
      </c>
      <c r="AJ15" s="99">
        <v>111.22</v>
      </c>
      <c r="AK15" s="99">
        <v>141.03</v>
      </c>
      <c r="AL15" s="99">
        <v>252.25</v>
      </c>
      <c r="AM15" s="99">
        <v>193.82</v>
      </c>
      <c r="AN15" s="99">
        <v>74.36</v>
      </c>
      <c r="AO15" s="101">
        <v>3.6349999999999998</v>
      </c>
      <c r="AP15" s="99">
        <v>273.85000000000002</v>
      </c>
      <c r="AQ15" s="99">
        <v>249</v>
      </c>
      <c r="AR15" s="99">
        <v>171.13</v>
      </c>
      <c r="AS15" s="99">
        <v>12.14</v>
      </c>
      <c r="AT15" s="99">
        <v>20.85</v>
      </c>
      <c r="AU15" s="99">
        <v>5.98</v>
      </c>
      <c r="AV15" s="99">
        <v>12.33</v>
      </c>
      <c r="AW15" s="99">
        <v>9.41</v>
      </c>
      <c r="AX15" s="99">
        <v>25.98</v>
      </c>
      <c r="AY15" s="99">
        <v>51.36</v>
      </c>
      <c r="AZ15" s="99">
        <v>4.46</v>
      </c>
      <c r="BA15" s="99">
        <v>1.63</v>
      </c>
      <c r="BB15" s="99">
        <v>15.92</v>
      </c>
      <c r="BC15" s="99">
        <v>46.49</v>
      </c>
      <c r="BD15" s="99">
        <v>31.13</v>
      </c>
      <c r="BE15" s="99">
        <v>34.090000000000003</v>
      </c>
      <c r="BF15" s="99">
        <v>103.84</v>
      </c>
      <c r="BG15" s="99">
        <v>14.82</v>
      </c>
      <c r="BH15" s="99">
        <v>13.03</v>
      </c>
      <c r="BI15" s="99">
        <v>17.149999999999999</v>
      </c>
      <c r="BJ15" s="99">
        <v>4.91</v>
      </c>
      <c r="BK15" s="99">
        <v>89.85</v>
      </c>
      <c r="BL15" s="99">
        <v>12.35</v>
      </c>
      <c r="BM15" s="99">
        <v>11.98</v>
      </c>
    </row>
    <row r="16" spans="1:65" x14ac:dyDescent="0.25">
      <c r="A16" s="13">
        <v>221820300</v>
      </c>
      <c r="B16" s="14" t="s">
        <v>203</v>
      </c>
      <c r="C16" s="14" t="s">
        <v>206</v>
      </c>
      <c r="D16" s="14" t="s">
        <v>207</v>
      </c>
      <c r="E16" s="99">
        <v>17.64</v>
      </c>
      <c r="F16" s="99">
        <v>8.65</v>
      </c>
      <c r="G16" s="99">
        <v>5.66</v>
      </c>
      <c r="H16" s="99">
        <v>2.93</v>
      </c>
      <c r="I16" s="99">
        <v>1.43</v>
      </c>
      <c r="J16" s="99">
        <v>5.38</v>
      </c>
      <c r="K16" s="99">
        <v>4.53</v>
      </c>
      <c r="L16" s="99">
        <v>1.91</v>
      </c>
      <c r="M16" s="99">
        <v>4.7300000000000004</v>
      </c>
      <c r="N16" s="99">
        <v>5.85</v>
      </c>
      <c r="O16" s="99">
        <v>0.96</v>
      </c>
      <c r="P16" s="99">
        <v>2.36</v>
      </c>
      <c r="Q16" s="99">
        <v>5.25</v>
      </c>
      <c r="R16" s="99">
        <v>5.55</v>
      </c>
      <c r="S16" s="99">
        <v>7.79</v>
      </c>
      <c r="T16" s="99">
        <v>6.12</v>
      </c>
      <c r="U16" s="99">
        <v>7.69</v>
      </c>
      <c r="V16" s="99">
        <v>2.25</v>
      </c>
      <c r="W16" s="99">
        <v>3.27</v>
      </c>
      <c r="X16" s="99">
        <v>2.84</v>
      </c>
      <c r="Y16" s="99">
        <v>22.67</v>
      </c>
      <c r="Z16" s="99">
        <v>10.87</v>
      </c>
      <c r="AA16" s="99">
        <v>4.5199999999999996</v>
      </c>
      <c r="AB16" s="99">
        <v>2.6</v>
      </c>
      <c r="AC16" s="99">
        <v>4.68</v>
      </c>
      <c r="AD16" s="99">
        <v>3.39</v>
      </c>
      <c r="AE16" s="92">
        <v>1446.51</v>
      </c>
      <c r="AF16" s="92">
        <v>524720.12</v>
      </c>
      <c r="AG16" s="100">
        <v>6.74</v>
      </c>
      <c r="AH16" s="92">
        <v>2550.9499999999998</v>
      </c>
      <c r="AI16" s="99" t="s">
        <v>786</v>
      </c>
      <c r="AJ16" s="99">
        <v>183.02</v>
      </c>
      <c r="AK16" s="99">
        <v>372.9</v>
      </c>
      <c r="AL16" s="99">
        <v>555.91999999999996</v>
      </c>
      <c r="AM16" s="99">
        <v>190.92</v>
      </c>
      <c r="AN16" s="99">
        <v>68.849999999999994</v>
      </c>
      <c r="AO16" s="101">
        <v>3.5710000000000002</v>
      </c>
      <c r="AP16" s="99">
        <v>270.31</v>
      </c>
      <c r="AQ16" s="99">
        <v>261.36</v>
      </c>
      <c r="AR16" s="99">
        <v>173.88</v>
      </c>
      <c r="AS16" s="99">
        <v>11.99</v>
      </c>
      <c r="AT16" s="99">
        <v>22.19</v>
      </c>
      <c r="AU16" s="99">
        <v>5.94</v>
      </c>
      <c r="AV16" s="99">
        <v>13.72</v>
      </c>
      <c r="AW16" s="99">
        <v>9.3699999999999992</v>
      </c>
      <c r="AX16" s="99">
        <v>30.94</v>
      </c>
      <c r="AY16" s="99">
        <v>52.17</v>
      </c>
      <c r="AZ16" s="99">
        <v>4.18</v>
      </c>
      <c r="BA16" s="99">
        <v>1.64</v>
      </c>
      <c r="BB16" s="99">
        <v>24.18</v>
      </c>
      <c r="BC16" s="99">
        <v>31.51</v>
      </c>
      <c r="BD16" s="99">
        <v>22.19</v>
      </c>
      <c r="BE16" s="99">
        <v>34.36</v>
      </c>
      <c r="BF16" s="99">
        <v>125.67</v>
      </c>
      <c r="BG16" s="99">
        <v>16.88</v>
      </c>
      <c r="BH16" s="99">
        <v>17.07</v>
      </c>
      <c r="BI16" s="99">
        <v>17.489999999999998</v>
      </c>
      <c r="BJ16" s="99">
        <v>4</v>
      </c>
      <c r="BK16" s="99">
        <v>69.08</v>
      </c>
      <c r="BL16" s="99">
        <v>12.41</v>
      </c>
      <c r="BM16" s="99">
        <v>12.26</v>
      </c>
    </row>
    <row r="17" spans="1:65" x14ac:dyDescent="0.25">
      <c r="A17" s="13">
        <v>227940400</v>
      </c>
      <c r="B17" s="14" t="s">
        <v>203</v>
      </c>
      <c r="C17" s="14" t="s">
        <v>208</v>
      </c>
      <c r="D17" s="14" t="s">
        <v>209</v>
      </c>
      <c r="E17" s="99">
        <v>17.59</v>
      </c>
      <c r="F17" s="99">
        <v>8.6</v>
      </c>
      <c r="G17" s="99">
        <v>5.67</v>
      </c>
      <c r="H17" s="99">
        <v>3.44</v>
      </c>
      <c r="I17" s="99">
        <v>1.46</v>
      </c>
      <c r="J17" s="99">
        <v>5.32</v>
      </c>
      <c r="K17" s="99">
        <v>4.7300000000000004</v>
      </c>
      <c r="L17" s="99">
        <v>1.98</v>
      </c>
      <c r="M17" s="99">
        <v>5.22</v>
      </c>
      <c r="N17" s="99">
        <v>5.98</v>
      </c>
      <c r="O17" s="99">
        <v>1.02</v>
      </c>
      <c r="P17" s="99">
        <v>2.29</v>
      </c>
      <c r="Q17" s="99">
        <v>5.34</v>
      </c>
      <c r="R17" s="99">
        <v>5.55</v>
      </c>
      <c r="S17" s="99">
        <v>7.45</v>
      </c>
      <c r="T17" s="99">
        <v>6.35</v>
      </c>
      <c r="U17" s="99">
        <v>8.24</v>
      </c>
      <c r="V17" s="99">
        <v>2.19</v>
      </c>
      <c r="W17" s="99">
        <v>3.29</v>
      </c>
      <c r="X17" s="99">
        <v>2.84</v>
      </c>
      <c r="Y17" s="99">
        <v>22.81</v>
      </c>
      <c r="Z17" s="99">
        <v>10.36</v>
      </c>
      <c r="AA17" s="99">
        <v>4.4800000000000004</v>
      </c>
      <c r="AB17" s="99">
        <v>2.5099999999999998</v>
      </c>
      <c r="AC17" s="99">
        <v>4.8899999999999997</v>
      </c>
      <c r="AD17" s="99">
        <v>3.31</v>
      </c>
      <c r="AE17" s="92">
        <v>1761.71</v>
      </c>
      <c r="AF17" s="92">
        <v>687511.25</v>
      </c>
      <c r="AG17" s="100">
        <v>6.6</v>
      </c>
      <c r="AH17" s="92">
        <v>3290.77</v>
      </c>
      <c r="AI17" s="99" t="s">
        <v>786</v>
      </c>
      <c r="AJ17" s="99">
        <v>94.41</v>
      </c>
      <c r="AK17" s="99">
        <v>253.53</v>
      </c>
      <c r="AL17" s="99">
        <v>347.94</v>
      </c>
      <c r="AM17" s="99">
        <v>201.02</v>
      </c>
      <c r="AN17" s="99">
        <v>85.4</v>
      </c>
      <c r="AO17" s="101">
        <v>3.6709999999999998</v>
      </c>
      <c r="AP17" s="99">
        <v>296.42</v>
      </c>
      <c r="AQ17" s="99">
        <v>263.20999999999998</v>
      </c>
      <c r="AR17" s="99">
        <v>158.61000000000001</v>
      </c>
      <c r="AS17" s="99">
        <v>12.14</v>
      </c>
      <c r="AT17" s="99">
        <v>24.65</v>
      </c>
      <c r="AU17" s="99">
        <v>6.27</v>
      </c>
      <c r="AV17" s="99">
        <v>13.24</v>
      </c>
      <c r="AW17" s="99">
        <v>12</v>
      </c>
      <c r="AX17" s="99">
        <v>27.71</v>
      </c>
      <c r="AY17" s="99">
        <v>70.5</v>
      </c>
      <c r="AZ17" s="99">
        <v>4.6900000000000004</v>
      </c>
      <c r="BA17" s="99">
        <v>1.55</v>
      </c>
      <c r="BB17" s="99">
        <v>25.5</v>
      </c>
      <c r="BC17" s="99">
        <v>54.66</v>
      </c>
      <c r="BD17" s="99">
        <v>34.770000000000003</v>
      </c>
      <c r="BE17" s="99">
        <v>48.44</v>
      </c>
      <c r="BF17" s="99">
        <v>67.92</v>
      </c>
      <c r="BG17" s="99">
        <v>4.5599999999999996</v>
      </c>
      <c r="BH17" s="99">
        <v>13.5</v>
      </c>
      <c r="BI17" s="99">
        <v>18.559999999999999</v>
      </c>
      <c r="BJ17" s="99">
        <v>4.99</v>
      </c>
      <c r="BK17" s="99">
        <v>101.8</v>
      </c>
      <c r="BL17" s="99">
        <v>11.99</v>
      </c>
      <c r="BM17" s="99">
        <v>11.5</v>
      </c>
    </row>
    <row r="18" spans="1:65" x14ac:dyDescent="0.25">
      <c r="A18" s="13">
        <v>429420150</v>
      </c>
      <c r="B18" s="14" t="s">
        <v>210</v>
      </c>
      <c r="C18" s="14" t="s">
        <v>213</v>
      </c>
      <c r="D18" s="14" t="s">
        <v>214</v>
      </c>
      <c r="E18" s="99">
        <v>15.62</v>
      </c>
      <c r="F18" s="99">
        <v>7.05</v>
      </c>
      <c r="G18" s="99">
        <v>4.88</v>
      </c>
      <c r="H18" s="99">
        <v>1.53</v>
      </c>
      <c r="I18" s="99">
        <v>1.22</v>
      </c>
      <c r="J18" s="99">
        <v>4.8099999999999996</v>
      </c>
      <c r="K18" s="99">
        <v>3.18</v>
      </c>
      <c r="L18" s="99">
        <v>1.56</v>
      </c>
      <c r="M18" s="99">
        <v>4.49</v>
      </c>
      <c r="N18" s="99">
        <v>4.51</v>
      </c>
      <c r="O18" s="99">
        <v>0.73</v>
      </c>
      <c r="P18" s="99">
        <v>1.87</v>
      </c>
      <c r="Q18" s="99">
        <v>3.97</v>
      </c>
      <c r="R18" s="99">
        <v>4.5199999999999996</v>
      </c>
      <c r="S18" s="99">
        <v>5.74</v>
      </c>
      <c r="T18" s="99">
        <v>4.59</v>
      </c>
      <c r="U18" s="99">
        <v>4.82</v>
      </c>
      <c r="V18" s="99">
        <v>1.8</v>
      </c>
      <c r="W18" s="99">
        <v>3.14</v>
      </c>
      <c r="X18" s="99">
        <v>2.08</v>
      </c>
      <c r="Y18" s="99">
        <v>20.13</v>
      </c>
      <c r="Z18" s="99">
        <v>8.58</v>
      </c>
      <c r="AA18" s="99">
        <v>3.56</v>
      </c>
      <c r="AB18" s="99">
        <v>2.0299999999999998</v>
      </c>
      <c r="AC18" s="99">
        <v>3.97</v>
      </c>
      <c r="AD18" s="99">
        <v>2.72</v>
      </c>
      <c r="AE18" s="92">
        <v>1316.17</v>
      </c>
      <c r="AF18" s="92">
        <v>493412.25</v>
      </c>
      <c r="AG18" s="100">
        <v>6.68</v>
      </c>
      <c r="AH18" s="92">
        <v>2380.3200000000002</v>
      </c>
      <c r="AI18" s="99" t="s">
        <v>786</v>
      </c>
      <c r="AJ18" s="99">
        <v>73.75</v>
      </c>
      <c r="AK18" s="99">
        <v>93.08</v>
      </c>
      <c r="AL18" s="99">
        <v>166.82999999999998</v>
      </c>
      <c r="AM18" s="99">
        <v>186.69</v>
      </c>
      <c r="AN18" s="99">
        <v>61.66</v>
      </c>
      <c r="AO18" s="101">
        <v>3.4809999999999999</v>
      </c>
      <c r="AP18" s="99">
        <v>120.42</v>
      </c>
      <c r="AQ18" s="99">
        <v>131.44</v>
      </c>
      <c r="AR18" s="99">
        <v>109.71</v>
      </c>
      <c r="AS18" s="99">
        <v>10.92</v>
      </c>
      <c r="AT18" s="99">
        <v>21.27</v>
      </c>
      <c r="AU18" s="99">
        <v>5.92</v>
      </c>
      <c r="AV18" s="99">
        <v>11.26</v>
      </c>
      <c r="AW18" s="99">
        <v>4.8099999999999996</v>
      </c>
      <c r="AX18" s="99">
        <v>24.29</v>
      </c>
      <c r="AY18" s="99">
        <v>42.08</v>
      </c>
      <c r="AZ18" s="99">
        <v>4.09</v>
      </c>
      <c r="BA18" s="99">
        <v>1.54</v>
      </c>
      <c r="BB18" s="99">
        <v>19.75</v>
      </c>
      <c r="BC18" s="99">
        <v>26.43</v>
      </c>
      <c r="BD18" s="99">
        <v>17.079999999999998</v>
      </c>
      <c r="BE18" s="99">
        <v>27.75</v>
      </c>
      <c r="BF18" s="99">
        <v>81</v>
      </c>
      <c r="BG18" s="99">
        <v>8</v>
      </c>
      <c r="BH18" s="99">
        <v>9.1300000000000008</v>
      </c>
      <c r="BI18" s="99">
        <v>13.33</v>
      </c>
      <c r="BJ18" s="99">
        <v>3.93</v>
      </c>
      <c r="BK18" s="99">
        <v>81.5</v>
      </c>
      <c r="BL18" s="99">
        <v>10.49</v>
      </c>
      <c r="BM18" s="99">
        <v>10.78</v>
      </c>
    </row>
    <row r="19" spans="1:65" x14ac:dyDescent="0.25">
      <c r="A19" s="13">
        <v>422380300</v>
      </c>
      <c r="B19" s="14" t="s">
        <v>210</v>
      </c>
      <c r="C19" s="14" t="s">
        <v>211</v>
      </c>
      <c r="D19" s="14" t="s">
        <v>212</v>
      </c>
      <c r="E19" s="99">
        <v>15.68</v>
      </c>
      <c r="F19" s="99">
        <v>6.84</v>
      </c>
      <c r="G19" s="99">
        <v>4.91</v>
      </c>
      <c r="H19" s="99">
        <v>1.68</v>
      </c>
      <c r="I19" s="99">
        <v>1.28</v>
      </c>
      <c r="J19" s="99">
        <v>4.96</v>
      </c>
      <c r="K19" s="99">
        <v>3.26</v>
      </c>
      <c r="L19" s="99">
        <v>1.61</v>
      </c>
      <c r="M19" s="99">
        <v>4.4000000000000004</v>
      </c>
      <c r="N19" s="99">
        <v>4.51</v>
      </c>
      <c r="O19" s="99">
        <v>0.72</v>
      </c>
      <c r="P19" s="99">
        <v>1.87</v>
      </c>
      <c r="Q19" s="99">
        <v>4.08</v>
      </c>
      <c r="R19" s="99">
        <v>4.5999999999999996</v>
      </c>
      <c r="S19" s="99">
        <v>6.24</v>
      </c>
      <c r="T19" s="99">
        <v>4.55</v>
      </c>
      <c r="U19" s="99">
        <v>5.0599999999999996</v>
      </c>
      <c r="V19" s="99">
        <v>1.89</v>
      </c>
      <c r="W19" s="99">
        <v>3.49</v>
      </c>
      <c r="X19" s="99">
        <v>2.2599999999999998</v>
      </c>
      <c r="Y19" s="99">
        <v>20.29</v>
      </c>
      <c r="Z19" s="99">
        <v>8.4600000000000009</v>
      </c>
      <c r="AA19" s="99">
        <v>3.67</v>
      </c>
      <c r="AB19" s="99">
        <v>2.0499999999999998</v>
      </c>
      <c r="AC19" s="99">
        <v>4.13</v>
      </c>
      <c r="AD19" s="99">
        <v>2.89</v>
      </c>
      <c r="AE19" s="92">
        <v>2084.73</v>
      </c>
      <c r="AF19" s="92">
        <v>863636</v>
      </c>
      <c r="AG19" s="100">
        <v>6.39</v>
      </c>
      <c r="AH19" s="92">
        <v>4043.28</v>
      </c>
      <c r="AI19" s="99" t="s">
        <v>786</v>
      </c>
      <c r="AJ19" s="99">
        <v>111.13</v>
      </c>
      <c r="AK19" s="99">
        <v>72.77</v>
      </c>
      <c r="AL19" s="99">
        <v>183.89999999999998</v>
      </c>
      <c r="AM19" s="99">
        <v>189.06</v>
      </c>
      <c r="AN19" s="99">
        <v>72.33</v>
      </c>
      <c r="AO19" s="101">
        <v>3.4460000000000002</v>
      </c>
      <c r="AP19" s="99">
        <v>137.80000000000001</v>
      </c>
      <c r="AQ19" s="99">
        <v>135.31</v>
      </c>
      <c r="AR19" s="99">
        <v>126.32</v>
      </c>
      <c r="AS19" s="99">
        <v>10.91</v>
      </c>
      <c r="AT19" s="99">
        <v>22.33</v>
      </c>
      <c r="AU19" s="99">
        <v>7.13</v>
      </c>
      <c r="AV19" s="99">
        <v>13.98</v>
      </c>
      <c r="AW19" s="99">
        <v>5.89</v>
      </c>
      <c r="AX19" s="99">
        <v>39.06</v>
      </c>
      <c r="AY19" s="99">
        <v>60.42</v>
      </c>
      <c r="AZ19" s="99">
        <v>4.09</v>
      </c>
      <c r="BA19" s="99">
        <v>1.67</v>
      </c>
      <c r="BB19" s="99">
        <v>18.45</v>
      </c>
      <c r="BC19" s="99">
        <v>52.38</v>
      </c>
      <c r="BD19" s="99">
        <v>38.700000000000003</v>
      </c>
      <c r="BE19" s="99">
        <v>54.19</v>
      </c>
      <c r="BF19" s="99">
        <v>111.25</v>
      </c>
      <c r="BG19" s="99">
        <v>14.74</v>
      </c>
      <c r="BH19" s="99">
        <v>13.94</v>
      </c>
      <c r="BI19" s="99">
        <v>24.38</v>
      </c>
      <c r="BJ19" s="99">
        <v>4.3</v>
      </c>
      <c r="BK19" s="99">
        <v>71.84</v>
      </c>
      <c r="BL19" s="99">
        <v>10.78</v>
      </c>
      <c r="BM19" s="99">
        <v>10.91</v>
      </c>
    </row>
    <row r="20" spans="1:65" x14ac:dyDescent="0.25">
      <c r="A20" s="13">
        <v>438060100</v>
      </c>
      <c r="B20" s="14" t="s">
        <v>210</v>
      </c>
      <c r="C20" s="14" t="s">
        <v>216</v>
      </c>
      <c r="D20" s="14" t="s">
        <v>834</v>
      </c>
      <c r="E20" s="99">
        <v>15.63</v>
      </c>
      <c r="F20" s="99">
        <v>7.14</v>
      </c>
      <c r="G20" s="99">
        <v>4.91</v>
      </c>
      <c r="H20" s="99">
        <v>1.81</v>
      </c>
      <c r="I20" s="99">
        <v>1.21</v>
      </c>
      <c r="J20" s="99">
        <v>4.8</v>
      </c>
      <c r="K20" s="99">
        <v>3.05</v>
      </c>
      <c r="L20" s="99">
        <v>1.55</v>
      </c>
      <c r="M20" s="99">
        <v>4.46</v>
      </c>
      <c r="N20" s="99">
        <v>4.4400000000000004</v>
      </c>
      <c r="O20" s="99">
        <v>0.71</v>
      </c>
      <c r="P20" s="99">
        <v>1.88</v>
      </c>
      <c r="Q20" s="99">
        <v>4.26</v>
      </c>
      <c r="R20" s="99">
        <v>4.43</v>
      </c>
      <c r="S20" s="99">
        <v>6.64</v>
      </c>
      <c r="T20" s="99">
        <v>4.78</v>
      </c>
      <c r="U20" s="99">
        <v>5.39</v>
      </c>
      <c r="V20" s="99">
        <v>1.75</v>
      </c>
      <c r="W20" s="99">
        <v>2.97</v>
      </c>
      <c r="X20" s="99">
        <v>2.2400000000000002</v>
      </c>
      <c r="Y20" s="99">
        <v>21.09</v>
      </c>
      <c r="Z20" s="99">
        <v>8.9600000000000009</v>
      </c>
      <c r="AA20" s="99">
        <v>3.76</v>
      </c>
      <c r="AB20" s="99">
        <v>2.04</v>
      </c>
      <c r="AC20" s="99">
        <v>4.29</v>
      </c>
      <c r="AD20" s="99">
        <v>2.72</v>
      </c>
      <c r="AE20" s="92">
        <v>1912.57</v>
      </c>
      <c r="AF20" s="92">
        <v>710086.07</v>
      </c>
      <c r="AG20" s="100">
        <v>6.49</v>
      </c>
      <c r="AH20" s="92">
        <v>3364.34</v>
      </c>
      <c r="AI20" s="99">
        <v>216.96</v>
      </c>
      <c r="AJ20" s="99" t="s">
        <v>786</v>
      </c>
      <c r="AK20" s="99" t="s">
        <v>786</v>
      </c>
      <c r="AL20" s="99">
        <v>216.96</v>
      </c>
      <c r="AM20" s="99">
        <v>186.86</v>
      </c>
      <c r="AN20" s="99">
        <v>57.04</v>
      </c>
      <c r="AO20" s="101">
        <v>3.5190000000000001</v>
      </c>
      <c r="AP20" s="99">
        <v>143.86000000000001</v>
      </c>
      <c r="AQ20" s="99">
        <v>135.26</v>
      </c>
      <c r="AR20" s="99">
        <v>102.52</v>
      </c>
      <c r="AS20" s="99">
        <v>11.07</v>
      </c>
      <c r="AT20" s="99">
        <v>20.8</v>
      </c>
      <c r="AU20" s="99">
        <v>6.58</v>
      </c>
      <c r="AV20" s="99">
        <v>13.31</v>
      </c>
      <c r="AW20" s="99">
        <v>5.54</v>
      </c>
      <c r="AX20" s="99">
        <v>30.67</v>
      </c>
      <c r="AY20" s="99">
        <v>59.04</v>
      </c>
      <c r="AZ20" s="99">
        <v>4.0199999999999996</v>
      </c>
      <c r="BA20" s="99">
        <v>1.54</v>
      </c>
      <c r="BB20" s="99">
        <v>15.82</v>
      </c>
      <c r="BC20" s="99">
        <v>48</v>
      </c>
      <c r="BD20" s="99">
        <v>29.66</v>
      </c>
      <c r="BE20" s="99">
        <v>49.89</v>
      </c>
      <c r="BF20" s="99">
        <v>98.13</v>
      </c>
      <c r="BG20" s="99">
        <v>28.42</v>
      </c>
      <c r="BH20" s="99">
        <v>12.98</v>
      </c>
      <c r="BI20" s="99">
        <v>21.41</v>
      </c>
      <c r="BJ20" s="99">
        <v>4.18</v>
      </c>
      <c r="BK20" s="99">
        <v>71.510000000000005</v>
      </c>
      <c r="BL20" s="99">
        <v>10.55</v>
      </c>
      <c r="BM20" s="99">
        <v>10.67</v>
      </c>
    </row>
    <row r="21" spans="1:65" x14ac:dyDescent="0.25">
      <c r="A21" s="13">
        <v>429420400</v>
      </c>
      <c r="B21" s="14" t="s">
        <v>210</v>
      </c>
      <c r="C21" s="14" t="s">
        <v>213</v>
      </c>
      <c r="D21" s="14" t="s">
        <v>215</v>
      </c>
      <c r="E21" s="99">
        <v>15.62</v>
      </c>
      <c r="F21" s="99">
        <v>7.05</v>
      </c>
      <c r="G21" s="99">
        <v>4.88</v>
      </c>
      <c r="H21" s="99">
        <v>1.67</v>
      </c>
      <c r="I21" s="99">
        <v>1.22</v>
      </c>
      <c r="J21" s="99">
        <v>4.8099999999999996</v>
      </c>
      <c r="K21" s="99">
        <v>3.34</v>
      </c>
      <c r="L21" s="99">
        <v>1.56</v>
      </c>
      <c r="M21" s="99">
        <v>4.49</v>
      </c>
      <c r="N21" s="99">
        <v>4.51</v>
      </c>
      <c r="O21" s="99">
        <v>0.73</v>
      </c>
      <c r="P21" s="99">
        <v>1.87</v>
      </c>
      <c r="Q21" s="99">
        <v>3.97</v>
      </c>
      <c r="R21" s="99">
        <v>4.5199999999999996</v>
      </c>
      <c r="S21" s="99">
        <v>5.74</v>
      </c>
      <c r="T21" s="99">
        <v>4.59</v>
      </c>
      <c r="U21" s="99">
        <v>4.82</v>
      </c>
      <c r="V21" s="99">
        <v>1.8</v>
      </c>
      <c r="W21" s="99">
        <v>3.14</v>
      </c>
      <c r="X21" s="99">
        <v>2.08</v>
      </c>
      <c r="Y21" s="99">
        <v>20.13</v>
      </c>
      <c r="Z21" s="99">
        <v>8.58</v>
      </c>
      <c r="AA21" s="99">
        <v>3.56</v>
      </c>
      <c r="AB21" s="99">
        <v>2.0299999999999998</v>
      </c>
      <c r="AC21" s="99">
        <v>3.97</v>
      </c>
      <c r="AD21" s="99">
        <v>2.72</v>
      </c>
      <c r="AE21" s="92">
        <v>1387.75</v>
      </c>
      <c r="AF21" s="92">
        <v>1124430</v>
      </c>
      <c r="AG21" s="100">
        <v>7.18</v>
      </c>
      <c r="AH21" s="92">
        <v>5715.5</v>
      </c>
      <c r="AI21" s="99">
        <v>249.54</v>
      </c>
      <c r="AJ21" s="99" t="s">
        <v>786</v>
      </c>
      <c r="AK21" s="99" t="s">
        <v>786</v>
      </c>
      <c r="AL21" s="99">
        <v>249.54</v>
      </c>
      <c r="AM21" s="99">
        <v>186.69</v>
      </c>
      <c r="AN21" s="99">
        <v>47.37</v>
      </c>
      <c r="AO21" s="101">
        <v>3.4950000000000001</v>
      </c>
      <c r="AP21" s="99">
        <v>124.61</v>
      </c>
      <c r="AQ21" s="99">
        <v>131.6</v>
      </c>
      <c r="AR21" s="99">
        <v>98.51</v>
      </c>
      <c r="AS21" s="99">
        <v>10.92</v>
      </c>
      <c r="AT21" s="99">
        <v>20.239999999999998</v>
      </c>
      <c r="AU21" s="99">
        <v>7.69</v>
      </c>
      <c r="AV21" s="99">
        <v>13.59</v>
      </c>
      <c r="AW21" s="99">
        <v>5.49</v>
      </c>
      <c r="AX21" s="99">
        <v>21.19</v>
      </c>
      <c r="AY21" s="99">
        <v>49.17</v>
      </c>
      <c r="AZ21" s="99">
        <v>4.09</v>
      </c>
      <c r="BA21" s="99">
        <v>1.54</v>
      </c>
      <c r="BB21" s="99">
        <v>17.12</v>
      </c>
      <c r="BC21" s="99">
        <v>54.78</v>
      </c>
      <c r="BD21" s="99">
        <v>40.31</v>
      </c>
      <c r="BE21" s="99">
        <v>41.25</v>
      </c>
      <c r="BF21" s="99">
        <v>89.25</v>
      </c>
      <c r="BG21" s="99">
        <v>13.5</v>
      </c>
      <c r="BH21" s="99">
        <v>10.25</v>
      </c>
      <c r="BI21" s="99">
        <v>16.559999999999999</v>
      </c>
      <c r="BJ21" s="99">
        <v>3.93</v>
      </c>
      <c r="BK21" s="99">
        <v>75.92</v>
      </c>
      <c r="BL21" s="99">
        <v>10.49</v>
      </c>
      <c r="BM21" s="99">
        <v>10.78</v>
      </c>
    </row>
    <row r="22" spans="1:65" x14ac:dyDescent="0.25">
      <c r="A22" s="13">
        <v>438060600</v>
      </c>
      <c r="B22" s="14" t="s">
        <v>210</v>
      </c>
      <c r="C22" s="14" t="s">
        <v>216</v>
      </c>
      <c r="D22" s="14" t="s">
        <v>217</v>
      </c>
      <c r="E22" s="99">
        <v>15.63</v>
      </c>
      <c r="F22" s="99">
        <v>6.96</v>
      </c>
      <c r="G22" s="99">
        <v>4.8600000000000003</v>
      </c>
      <c r="H22" s="99">
        <v>1.71</v>
      </c>
      <c r="I22" s="99">
        <v>1.23</v>
      </c>
      <c r="J22" s="99">
        <v>4.8099999999999996</v>
      </c>
      <c r="K22" s="99">
        <v>3.21</v>
      </c>
      <c r="L22" s="99">
        <v>1.59</v>
      </c>
      <c r="M22" s="99">
        <v>4.6399999999999997</v>
      </c>
      <c r="N22" s="99">
        <v>4.51</v>
      </c>
      <c r="O22" s="99">
        <v>0.72</v>
      </c>
      <c r="P22" s="99">
        <v>1.9</v>
      </c>
      <c r="Q22" s="99">
        <v>4.2699999999999996</v>
      </c>
      <c r="R22" s="99">
        <v>4.51</v>
      </c>
      <c r="S22" s="99">
        <v>6.46</v>
      </c>
      <c r="T22" s="99">
        <v>4.8499999999999996</v>
      </c>
      <c r="U22" s="99">
        <v>5.57</v>
      </c>
      <c r="V22" s="99">
        <v>1.74</v>
      </c>
      <c r="W22" s="99">
        <v>2.99</v>
      </c>
      <c r="X22" s="99">
        <v>2.2000000000000002</v>
      </c>
      <c r="Y22" s="99">
        <v>20.91</v>
      </c>
      <c r="Z22" s="99">
        <v>8.7799999999999994</v>
      </c>
      <c r="AA22" s="99">
        <v>3.64</v>
      </c>
      <c r="AB22" s="99">
        <v>2.0099999999999998</v>
      </c>
      <c r="AC22" s="99">
        <v>4.18</v>
      </c>
      <c r="AD22" s="99">
        <v>2.78</v>
      </c>
      <c r="AE22" s="92">
        <v>1815.34</v>
      </c>
      <c r="AF22" s="92">
        <v>616137.25</v>
      </c>
      <c r="AG22" s="100">
        <v>6.49</v>
      </c>
      <c r="AH22" s="92">
        <v>2917.57</v>
      </c>
      <c r="AI22" s="99">
        <v>236.08</v>
      </c>
      <c r="AJ22" s="99" t="s">
        <v>786</v>
      </c>
      <c r="AK22" s="99" t="s">
        <v>786</v>
      </c>
      <c r="AL22" s="99">
        <v>236.08</v>
      </c>
      <c r="AM22" s="99">
        <v>188.26</v>
      </c>
      <c r="AN22" s="99">
        <v>61.59</v>
      </c>
      <c r="AO22" s="101">
        <v>3.512</v>
      </c>
      <c r="AP22" s="99">
        <v>110.79</v>
      </c>
      <c r="AQ22" s="99">
        <v>108.63</v>
      </c>
      <c r="AR22" s="99">
        <v>134.19</v>
      </c>
      <c r="AS22" s="99">
        <v>11.09</v>
      </c>
      <c r="AT22" s="99">
        <v>16.59</v>
      </c>
      <c r="AU22" s="99">
        <v>5.73</v>
      </c>
      <c r="AV22" s="99">
        <v>13.37</v>
      </c>
      <c r="AW22" s="99">
        <v>5.52</v>
      </c>
      <c r="AX22" s="99">
        <v>30.74</v>
      </c>
      <c r="AY22" s="99">
        <v>57.6</v>
      </c>
      <c r="AZ22" s="99">
        <v>4.0199999999999996</v>
      </c>
      <c r="BA22" s="99">
        <v>1.57</v>
      </c>
      <c r="BB22" s="99">
        <v>22.48</v>
      </c>
      <c r="BC22" s="99">
        <v>22.96</v>
      </c>
      <c r="BD22" s="99">
        <v>27.82</v>
      </c>
      <c r="BE22" s="99">
        <v>33.78</v>
      </c>
      <c r="BF22" s="99">
        <v>92.57</v>
      </c>
      <c r="BG22" s="99">
        <v>27.19</v>
      </c>
      <c r="BH22" s="99">
        <v>10.59</v>
      </c>
      <c r="BI22" s="99">
        <v>20.98</v>
      </c>
      <c r="BJ22" s="99">
        <v>3.9</v>
      </c>
      <c r="BK22" s="99">
        <v>73.77</v>
      </c>
      <c r="BL22" s="99">
        <v>10.97</v>
      </c>
      <c r="BM22" s="99">
        <v>10.3</v>
      </c>
    </row>
    <row r="23" spans="1:65" x14ac:dyDescent="0.25">
      <c r="A23" s="13">
        <v>439150650</v>
      </c>
      <c r="B23" s="14" t="s">
        <v>210</v>
      </c>
      <c r="C23" s="14" t="s">
        <v>219</v>
      </c>
      <c r="D23" s="14" t="s">
        <v>220</v>
      </c>
      <c r="E23" s="99">
        <v>15.62</v>
      </c>
      <c r="F23" s="99">
        <v>7.1</v>
      </c>
      <c r="G23" s="99">
        <v>4.99</v>
      </c>
      <c r="H23" s="99">
        <v>1.68</v>
      </c>
      <c r="I23" s="99">
        <v>1.27</v>
      </c>
      <c r="J23" s="99">
        <v>4.9000000000000004</v>
      </c>
      <c r="K23" s="99">
        <v>3.26</v>
      </c>
      <c r="L23" s="99">
        <v>1.65</v>
      </c>
      <c r="M23" s="99">
        <v>4.66</v>
      </c>
      <c r="N23" s="99">
        <v>4.5199999999999996</v>
      </c>
      <c r="O23" s="99">
        <v>0.72</v>
      </c>
      <c r="P23" s="99">
        <v>1.88</v>
      </c>
      <c r="Q23" s="99">
        <v>4.09</v>
      </c>
      <c r="R23" s="99">
        <v>4.5999999999999996</v>
      </c>
      <c r="S23" s="99">
        <v>6.08</v>
      </c>
      <c r="T23" s="99">
        <v>4.78</v>
      </c>
      <c r="U23" s="99">
        <v>5.09</v>
      </c>
      <c r="V23" s="99">
        <v>1.99</v>
      </c>
      <c r="W23" s="99">
        <v>3.23</v>
      </c>
      <c r="X23" s="99">
        <v>2.16</v>
      </c>
      <c r="Y23" s="99">
        <v>20.399999999999999</v>
      </c>
      <c r="Z23" s="99">
        <v>8.56</v>
      </c>
      <c r="AA23" s="99">
        <v>3.89</v>
      </c>
      <c r="AB23" s="99">
        <v>2.1</v>
      </c>
      <c r="AC23" s="99">
        <v>4.03</v>
      </c>
      <c r="AD23" s="99">
        <v>2.81</v>
      </c>
      <c r="AE23" s="92">
        <v>2038.65</v>
      </c>
      <c r="AF23" s="92">
        <v>940835.5</v>
      </c>
      <c r="AG23" s="100">
        <v>6.65</v>
      </c>
      <c r="AH23" s="92">
        <v>4530.7700000000004</v>
      </c>
      <c r="AI23" s="99" t="s">
        <v>786</v>
      </c>
      <c r="AJ23" s="99">
        <v>111.13</v>
      </c>
      <c r="AK23" s="99">
        <v>74.55</v>
      </c>
      <c r="AL23" s="99">
        <v>185.68</v>
      </c>
      <c r="AM23" s="99">
        <v>187.81</v>
      </c>
      <c r="AN23" s="99">
        <v>65.88</v>
      </c>
      <c r="AO23" s="101">
        <v>3.492</v>
      </c>
      <c r="AP23" s="99">
        <v>107.55</v>
      </c>
      <c r="AQ23" s="99">
        <v>92.81</v>
      </c>
      <c r="AR23" s="99">
        <v>109.31</v>
      </c>
      <c r="AS23" s="99">
        <v>11</v>
      </c>
      <c r="AT23" s="99">
        <v>23.31</v>
      </c>
      <c r="AU23" s="99">
        <v>8.0399999999999991</v>
      </c>
      <c r="AV23" s="99">
        <v>13.59</v>
      </c>
      <c r="AW23" s="99">
        <v>5.34</v>
      </c>
      <c r="AX23" s="99">
        <v>31.75</v>
      </c>
      <c r="AY23" s="99">
        <v>57.5</v>
      </c>
      <c r="AZ23" s="99">
        <v>4.07</v>
      </c>
      <c r="BA23" s="99">
        <v>1.62</v>
      </c>
      <c r="BB23" s="99">
        <v>18.670000000000002</v>
      </c>
      <c r="BC23" s="99">
        <v>50.64</v>
      </c>
      <c r="BD23" s="99">
        <v>34.75</v>
      </c>
      <c r="BE23" s="99">
        <v>48.13</v>
      </c>
      <c r="BF23" s="99">
        <v>108.22</v>
      </c>
      <c r="BG23" s="99">
        <v>14.68</v>
      </c>
      <c r="BH23" s="99">
        <v>10.57</v>
      </c>
      <c r="BI23" s="99">
        <v>18.170000000000002</v>
      </c>
      <c r="BJ23" s="99">
        <v>3.85</v>
      </c>
      <c r="BK23" s="99">
        <v>67.25</v>
      </c>
      <c r="BL23" s="99">
        <v>10.62</v>
      </c>
      <c r="BM23" s="99">
        <v>10.76</v>
      </c>
    </row>
    <row r="24" spans="1:65" x14ac:dyDescent="0.25">
      <c r="A24" s="13">
        <v>438060750</v>
      </c>
      <c r="B24" s="14" t="s">
        <v>210</v>
      </c>
      <c r="C24" s="14" t="s">
        <v>216</v>
      </c>
      <c r="D24" s="14" t="s">
        <v>218</v>
      </c>
      <c r="E24" s="99">
        <v>15.63</v>
      </c>
      <c r="F24" s="99">
        <v>6.97</v>
      </c>
      <c r="G24" s="99">
        <v>4.8600000000000003</v>
      </c>
      <c r="H24" s="99">
        <v>1.81</v>
      </c>
      <c r="I24" s="99">
        <v>1.24</v>
      </c>
      <c r="J24" s="99">
        <v>4.8099999999999996</v>
      </c>
      <c r="K24" s="99">
        <v>3.21</v>
      </c>
      <c r="L24" s="99">
        <v>1.6</v>
      </c>
      <c r="M24" s="99">
        <v>4.66</v>
      </c>
      <c r="N24" s="99">
        <v>4.51</v>
      </c>
      <c r="O24" s="99">
        <v>0.72</v>
      </c>
      <c r="P24" s="99">
        <v>1.9</v>
      </c>
      <c r="Q24" s="99">
        <v>4.3</v>
      </c>
      <c r="R24" s="99">
        <v>4.5199999999999996</v>
      </c>
      <c r="S24" s="99">
        <v>6.54</v>
      </c>
      <c r="T24" s="99">
        <v>4.8600000000000003</v>
      </c>
      <c r="U24" s="99">
        <v>5.64</v>
      </c>
      <c r="V24" s="99">
        <v>1.74</v>
      </c>
      <c r="W24" s="99">
        <v>2.99</v>
      </c>
      <c r="X24" s="99">
        <v>2.21</v>
      </c>
      <c r="Y24" s="99">
        <v>21.03</v>
      </c>
      <c r="Z24" s="99">
        <v>8.7899999999999991</v>
      </c>
      <c r="AA24" s="99">
        <v>3.67</v>
      </c>
      <c r="AB24" s="99">
        <v>2.0099999999999998</v>
      </c>
      <c r="AC24" s="99">
        <v>4.21</v>
      </c>
      <c r="AD24" s="99">
        <v>2.8</v>
      </c>
      <c r="AE24" s="92">
        <v>1675.69</v>
      </c>
      <c r="AF24" s="92">
        <v>452850.5</v>
      </c>
      <c r="AG24" s="100">
        <v>6.59</v>
      </c>
      <c r="AH24" s="92">
        <v>2166.8200000000002</v>
      </c>
      <c r="AI24" s="99" t="s">
        <v>786</v>
      </c>
      <c r="AJ24" s="99">
        <v>275.10000000000002</v>
      </c>
      <c r="AK24" s="99">
        <v>83.54</v>
      </c>
      <c r="AL24" s="99">
        <v>358.64000000000004</v>
      </c>
      <c r="AM24" s="99">
        <v>188.26</v>
      </c>
      <c r="AN24" s="99">
        <v>70.400000000000006</v>
      </c>
      <c r="AO24" s="101">
        <v>3.2970000000000002</v>
      </c>
      <c r="AP24" s="99">
        <v>101.29</v>
      </c>
      <c r="AQ24" s="99">
        <v>108.59</v>
      </c>
      <c r="AR24" s="99">
        <v>103.48</v>
      </c>
      <c r="AS24" s="99">
        <v>11.11</v>
      </c>
      <c r="AT24" s="99">
        <v>17.16</v>
      </c>
      <c r="AU24" s="99">
        <v>5.3</v>
      </c>
      <c r="AV24" s="99">
        <v>13.85</v>
      </c>
      <c r="AW24" s="99">
        <v>5.77</v>
      </c>
      <c r="AX24" s="99">
        <v>28.64</v>
      </c>
      <c r="AY24" s="99">
        <v>42.86</v>
      </c>
      <c r="AZ24" s="99">
        <v>4.01</v>
      </c>
      <c r="BA24" s="99">
        <v>1.57</v>
      </c>
      <c r="BB24" s="99">
        <v>14.9</v>
      </c>
      <c r="BC24" s="99">
        <v>36.44</v>
      </c>
      <c r="BD24" s="99">
        <v>33.26</v>
      </c>
      <c r="BE24" s="99">
        <v>30.94</v>
      </c>
      <c r="BF24" s="99">
        <v>100.13</v>
      </c>
      <c r="BG24" s="99">
        <v>18.45</v>
      </c>
      <c r="BH24" s="99">
        <v>12.87</v>
      </c>
      <c r="BI24" s="99">
        <v>27.33</v>
      </c>
      <c r="BJ24" s="99">
        <v>3.99</v>
      </c>
      <c r="BK24" s="99">
        <v>68.63</v>
      </c>
      <c r="BL24" s="99">
        <v>11</v>
      </c>
      <c r="BM24" s="99">
        <v>10.29</v>
      </c>
    </row>
    <row r="25" spans="1:65" x14ac:dyDescent="0.25">
      <c r="A25" s="13">
        <v>530780125</v>
      </c>
      <c r="B25" s="14" t="s">
        <v>221</v>
      </c>
      <c r="C25" s="14" t="s">
        <v>226</v>
      </c>
      <c r="D25" s="14" t="s">
        <v>227</v>
      </c>
      <c r="E25" s="99">
        <v>14.89</v>
      </c>
      <c r="F25" s="99">
        <v>6.92</v>
      </c>
      <c r="G25" s="99">
        <v>4.57</v>
      </c>
      <c r="H25" s="99">
        <v>1.46</v>
      </c>
      <c r="I25" s="99">
        <v>1.17</v>
      </c>
      <c r="J25" s="99">
        <v>4.53</v>
      </c>
      <c r="K25" s="99">
        <v>3.41</v>
      </c>
      <c r="L25" s="99">
        <v>1.41</v>
      </c>
      <c r="M25" s="99">
        <v>4.38</v>
      </c>
      <c r="N25" s="99">
        <v>5.08</v>
      </c>
      <c r="O25" s="99">
        <v>0.72</v>
      </c>
      <c r="P25" s="99">
        <v>1.88</v>
      </c>
      <c r="Q25" s="99">
        <v>3.86</v>
      </c>
      <c r="R25" s="99">
        <v>4.4000000000000004</v>
      </c>
      <c r="S25" s="99">
        <v>5.26</v>
      </c>
      <c r="T25" s="99">
        <v>4.3499999999999996</v>
      </c>
      <c r="U25" s="99">
        <v>4.53</v>
      </c>
      <c r="V25" s="99">
        <v>1.54</v>
      </c>
      <c r="W25" s="99">
        <v>2.62</v>
      </c>
      <c r="X25" s="99">
        <v>1.97</v>
      </c>
      <c r="Y25" s="99">
        <v>19.399999999999999</v>
      </c>
      <c r="Z25" s="99">
        <v>8.4</v>
      </c>
      <c r="AA25" s="99">
        <v>3.24</v>
      </c>
      <c r="AB25" s="99">
        <v>1.83</v>
      </c>
      <c r="AC25" s="99">
        <v>3.75</v>
      </c>
      <c r="AD25" s="99">
        <v>2.65</v>
      </c>
      <c r="AE25" s="92">
        <v>907.08</v>
      </c>
      <c r="AF25" s="92">
        <v>429333.25</v>
      </c>
      <c r="AG25" s="100">
        <v>6.9</v>
      </c>
      <c r="AH25" s="92">
        <v>2119.77</v>
      </c>
      <c r="AI25" s="99" t="s">
        <v>786</v>
      </c>
      <c r="AJ25" s="99">
        <v>73.069999999999993</v>
      </c>
      <c r="AK25" s="99">
        <v>71.069999999999993</v>
      </c>
      <c r="AL25" s="99">
        <v>144.13999999999999</v>
      </c>
      <c r="AM25" s="99">
        <v>205.81</v>
      </c>
      <c r="AN25" s="99">
        <v>53.5</v>
      </c>
      <c r="AO25" s="101">
        <v>2.8450000000000002</v>
      </c>
      <c r="AP25" s="99">
        <v>99.33</v>
      </c>
      <c r="AQ25" s="99">
        <v>109.5</v>
      </c>
      <c r="AR25" s="99">
        <v>83.75</v>
      </c>
      <c r="AS25" s="99">
        <v>10.85</v>
      </c>
      <c r="AT25" s="99">
        <v>23.89</v>
      </c>
      <c r="AU25" s="99">
        <v>5.08</v>
      </c>
      <c r="AV25" s="99">
        <v>11.12</v>
      </c>
      <c r="AW25" s="99">
        <v>5.43</v>
      </c>
      <c r="AX25" s="99">
        <v>22.32</v>
      </c>
      <c r="AY25" s="99">
        <v>46.42</v>
      </c>
      <c r="AZ25" s="99">
        <v>4.1399999999999997</v>
      </c>
      <c r="BA25" s="99">
        <v>1.26</v>
      </c>
      <c r="BB25" s="99">
        <v>13.41</v>
      </c>
      <c r="BC25" s="99">
        <v>32.83</v>
      </c>
      <c r="BD25" s="99">
        <v>20.5</v>
      </c>
      <c r="BE25" s="99">
        <v>32.49</v>
      </c>
      <c r="BF25" s="99">
        <v>63.92</v>
      </c>
      <c r="BG25" s="99">
        <v>6.97</v>
      </c>
      <c r="BH25" s="99">
        <v>10.88</v>
      </c>
      <c r="BI25" s="99">
        <v>15.33</v>
      </c>
      <c r="BJ25" s="99">
        <v>3.93</v>
      </c>
      <c r="BK25" s="99">
        <v>48.92</v>
      </c>
      <c r="BL25" s="99">
        <v>9.89</v>
      </c>
      <c r="BM25" s="99">
        <v>13.06</v>
      </c>
    </row>
    <row r="26" spans="1:65" x14ac:dyDescent="0.25">
      <c r="A26" s="13">
        <v>522220300</v>
      </c>
      <c r="B26" s="14" t="s">
        <v>221</v>
      </c>
      <c r="C26" s="14" t="s">
        <v>222</v>
      </c>
      <c r="D26" s="14" t="s">
        <v>223</v>
      </c>
      <c r="E26" s="99">
        <v>14.94</v>
      </c>
      <c r="F26" s="99">
        <v>6.92</v>
      </c>
      <c r="G26" s="99">
        <v>4.42</v>
      </c>
      <c r="H26" s="99">
        <v>1.47</v>
      </c>
      <c r="I26" s="99">
        <v>1.18</v>
      </c>
      <c r="J26" s="99">
        <v>4.5199999999999996</v>
      </c>
      <c r="K26" s="99">
        <v>3.46</v>
      </c>
      <c r="L26" s="99">
        <v>1.4</v>
      </c>
      <c r="M26" s="99">
        <v>4.34</v>
      </c>
      <c r="N26" s="99">
        <v>5.01</v>
      </c>
      <c r="O26" s="99">
        <v>0.73</v>
      </c>
      <c r="P26" s="99">
        <v>1.88</v>
      </c>
      <c r="Q26" s="99">
        <v>3.76</v>
      </c>
      <c r="R26" s="99">
        <v>4.4000000000000004</v>
      </c>
      <c r="S26" s="99">
        <v>5.23</v>
      </c>
      <c r="T26" s="99">
        <v>4.2699999999999996</v>
      </c>
      <c r="U26" s="99">
        <v>4.4400000000000004</v>
      </c>
      <c r="V26" s="99">
        <v>1.49</v>
      </c>
      <c r="W26" s="99">
        <v>2.64</v>
      </c>
      <c r="X26" s="99">
        <v>1.94</v>
      </c>
      <c r="Y26" s="99">
        <v>19.420000000000002</v>
      </c>
      <c r="Z26" s="99">
        <v>8.1999999999999993</v>
      </c>
      <c r="AA26" s="99">
        <v>3.26</v>
      </c>
      <c r="AB26" s="99">
        <v>1.81</v>
      </c>
      <c r="AC26" s="99">
        <v>3.79</v>
      </c>
      <c r="AD26" s="99">
        <v>2.62</v>
      </c>
      <c r="AE26" s="92">
        <v>1297.4100000000001</v>
      </c>
      <c r="AF26" s="92">
        <v>458313.5</v>
      </c>
      <c r="AG26" s="100">
        <v>6.88</v>
      </c>
      <c r="AH26" s="92">
        <v>2256.4499999999998</v>
      </c>
      <c r="AI26" s="99" t="s">
        <v>786</v>
      </c>
      <c r="AJ26" s="99">
        <v>127.57</v>
      </c>
      <c r="AK26" s="99">
        <v>72.53</v>
      </c>
      <c r="AL26" s="99">
        <v>200.1</v>
      </c>
      <c r="AM26" s="99">
        <v>209.19</v>
      </c>
      <c r="AN26" s="99">
        <v>68.36</v>
      </c>
      <c r="AO26" s="101">
        <v>2.863</v>
      </c>
      <c r="AP26" s="99">
        <v>140</v>
      </c>
      <c r="AQ26" s="99">
        <v>144.56</v>
      </c>
      <c r="AR26" s="99">
        <v>90.5</v>
      </c>
      <c r="AS26" s="99">
        <v>10.86</v>
      </c>
      <c r="AT26" s="99">
        <v>21.63</v>
      </c>
      <c r="AU26" s="99">
        <v>5.39</v>
      </c>
      <c r="AV26" s="99">
        <v>10.24</v>
      </c>
      <c r="AW26" s="99">
        <v>5.24</v>
      </c>
      <c r="AX26" s="99">
        <v>27.21</v>
      </c>
      <c r="AY26" s="99">
        <v>47.38</v>
      </c>
      <c r="AZ26" s="99">
        <v>4.0999999999999996</v>
      </c>
      <c r="BA26" s="99">
        <v>1.36</v>
      </c>
      <c r="BB26" s="99">
        <v>17.45</v>
      </c>
      <c r="BC26" s="99">
        <v>33.94</v>
      </c>
      <c r="BD26" s="99">
        <v>24.96</v>
      </c>
      <c r="BE26" s="99">
        <v>38.380000000000003</v>
      </c>
      <c r="BF26" s="99">
        <v>98.25</v>
      </c>
      <c r="BG26" s="99">
        <v>34</v>
      </c>
      <c r="BH26" s="99">
        <v>12.71</v>
      </c>
      <c r="BI26" s="99">
        <v>21.21</v>
      </c>
      <c r="BJ26" s="99">
        <v>3.74</v>
      </c>
      <c r="BK26" s="99">
        <v>80.25</v>
      </c>
      <c r="BL26" s="99">
        <v>9.7100000000000009</v>
      </c>
      <c r="BM26" s="99">
        <v>12.77</v>
      </c>
    </row>
    <row r="27" spans="1:65" x14ac:dyDescent="0.25">
      <c r="A27" s="13">
        <v>527860600</v>
      </c>
      <c r="B27" s="14" t="s">
        <v>221</v>
      </c>
      <c r="C27" s="14" t="s">
        <v>224</v>
      </c>
      <c r="D27" s="14" t="s">
        <v>225</v>
      </c>
      <c r="E27" s="99">
        <v>15.1</v>
      </c>
      <c r="F27" s="99">
        <v>6.71</v>
      </c>
      <c r="G27" s="99">
        <v>4.47</v>
      </c>
      <c r="H27" s="99">
        <v>1.41</v>
      </c>
      <c r="I27" s="99">
        <v>1.19</v>
      </c>
      <c r="J27" s="99">
        <v>4.49</v>
      </c>
      <c r="K27" s="99">
        <v>3.43</v>
      </c>
      <c r="L27" s="99">
        <v>1.4</v>
      </c>
      <c r="M27" s="99">
        <v>4.43</v>
      </c>
      <c r="N27" s="99">
        <v>5.05</v>
      </c>
      <c r="O27" s="99">
        <v>0.73</v>
      </c>
      <c r="P27" s="99">
        <v>1.88</v>
      </c>
      <c r="Q27" s="99">
        <v>3.83</v>
      </c>
      <c r="R27" s="99">
        <v>4.46</v>
      </c>
      <c r="S27" s="99">
        <v>5.13</v>
      </c>
      <c r="T27" s="99">
        <v>4.53</v>
      </c>
      <c r="U27" s="99">
        <v>4.34</v>
      </c>
      <c r="V27" s="99">
        <v>1.5</v>
      </c>
      <c r="W27" s="99">
        <v>2.5499999999999998</v>
      </c>
      <c r="X27" s="99">
        <v>1.94</v>
      </c>
      <c r="Y27" s="99">
        <v>19.170000000000002</v>
      </c>
      <c r="Z27" s="99">
        <v>8.24</v>
      </c>
      <c r="AA27" s="99">
        <v>3.08</v>
      </c>
      <c r="AB27" s="99">
        <v>1.8</v>
      </c>
      <c r="AC27" s="99">
        <v>3.72</v>
      </c>
      <c r="AD27" s="99">
        <v>2.66</v>
      </c>
      <c r="AE27" s="92">
        <v>880.34</v>
      </c>
      <c r="AF27" s="92">
        <v>335582.25</v>
      </c>
      <c r="AG27" s="100">
        <v>6.96</v>
      </c>
      <c r="AH27" s="92">
        <v>1667.73</v>
      </c>
      <c r="AI27" s="99" t="s">
        <v>786</v>
      </c>
      <c r="AJ27" s="99">
        <v>116.28</v>
      </c>
      <c r="AK27" s="99">
        <v>72.03</v>
      </c>
      <c r="AL27" s="99">
        <v>188.31</v>
      </c>
      <c r="AM27" s="99">
        <v>206.69</v>
      </c>
      <c r="AN27" s="99">
        <v>52.69</v>
      </c>
      <c r="AO27" s="101">
        <v>2.8929999999999998</v>
      </c>
      <c r="AP27" s="99">
        <v>101.35</v>
      </c>
      <c r="AQ27" s="99">
        <v>113.29</v>
      </c>
      <c r="AR27" s="99">
        <v>95.42</v>
      </c>
      <c r="AS27" s="99">
        <v>10.8</v>
      </c>
      <c r="AT27" s="99">
        <v>22.34</v>
      </c>
      <c r="AU27" s="99">
        <v>5.38</v>
      </c>
      <c r="AV27" s="99">
        <v>10.35</v>
      </c>
      <c r="AW27" s="99">
        <v>5.22</v>
      </c>
      <c r="AX27" s="99">
        <v>21.25</v>
      </c>
      <c r="AY27" s="99">
        <v>29.04</v>
      </c>
      <c r="AZ27" s="99">
        <v>4.1100000000000003</v>
      </c>
      <c r="BA27" s="99">
        <v>1.27</v>
      </c>
      <c r="BB27" s="99">
        <v>17.13</v>
      </c>
      <c r="BC27" s="99">
        <v>27</v>
      </c>
      <c r="BD27" s="99">
        <v>23.25</v>
      </c>
      <c r="BE27" s="99">
        <v>29.66</v>
      </c>
      <c r="BF27" s="99">
        <v>96.33</v>
      </c>
      <c r="BG27" s="99">
        <v>9.9700000000000006</v>
      </c>
      <c r="BH27" s="99">
        <v>12.37</v>
      </c>
      <c r="BI27" s="99">
        <v>11.88</v>
      </c>
      <c r="BJ27" s="99">
        <v>4.08</v>
      </c>
      <c r="BK27" s="99">
        <v>73.08</v>
      </c>
      <c r="BL27" s="99">
        <v>9.8699999999999992</v>
      </c>
      <c r="BM27" s="99">
        <v>14.7</v>
      </c>
    </row>
    <row r="28" spans="1:65" x14ac:dyDescent="0.25">
      <c r="A28" s="13">
        <v>530780700</v>
      </c>
      <c r="B28" s="14" t="s">
        <v>221</v>
      </c>
      <c r="C28" s="14" t="s">
        <v>226</v>
      </c>
      <c r="D28" s="14" t="s">
        <v>813</v>
      </c>
      <c r="E28" s="99">
        <v>14.88</v>
      </c>
      <c r="F28" s="99">
        <v>6.88</v>
      </c>
      <c r="G28" s="99">
        <v>4.76</v>
      </c>
      <c r="H28" s="99">
        <v>1.45</v>
      </c>
      <c r="I28" s="99">
        <v>1.18</v>
      </c>
      <c r="J28" s="99">
        <v>4.6500000000000004</v>
      </c>
      <c r="K28" s="99">
        <v>3.68</v>
      </c>
      <c r="L28" s="99">
        <v>1.45</v>
      </c>
      <c r="M28" s="99">
        <v>4.4400000000000004</v>
      </c>
      <c r="N28" s="99">
        <v>5.09</v>
      </c>
      <c r="O28" s="99">
        <v>0.72</v>
      </c>
      <c r="P28" s="99">
        <v>1.89</v>
      </c>
      <c r="Q28" s="99">
        <v>3.93</v>
      </c>
      <c r="R28" s="99">
        <v>4.41</v>
      </c>
      <c r="S28" s="99">
        <v>5.39</v>
      </c>
      <c r="T28" s="99">
        <v>4.78</v>
      </c>
      <c r="U28" s="99">
        <v>4.74</v>
      </c>
      <c r="V28" s="99">
        <v>1.6</v>
      </c>
      <c r="W28" s="99">
        <v>2.72</v>
      </c>
      <c r="X28" s="99">
        <v>1.99</v>
      </c>
      <c r="Y28" s="99">
        <v>19.8</v>
      </c>
      <c r="Z28" s="99">
        <v>8.65</v>
      </c>
      <c r="AA28" s="99">
        <v>3.43</v>
      </c>
      <c r="AB28" s="99">
        <v>1.93</v>
      </c>
      <c r="AC28" s="99">
        <v>3.87</v>
      </c>
      <c r="AD28" s="99">
        <v>2.67</v>
      </c>
      <c r="AE28" s="92">
        <v>1141.33</v>
      </c>
      <c r="AF28" s="92">
        <v>416347</v>
      </c>
      <c r="AG28" s="100">
        <v>6.85</v>
      </c>
      <c r="AH28" s="92">
        <v>2045.1</v>
      </c>
      <c r="AI28" s="99" t="s">
        <v>786</v>
      </c>
      <c r="AJ28" s="99">
        <v>77.209999999999994</v>
      </c>
      <c r="AK28" s="99">
        <v>71.069999999999993</v>
      </c>
      <c r="AL28" s="99">
        <v>148.27999999999997</v>
      </c>
      <c r="AM28" s="99">
        <v>208.81</v>
      </c>
      <c r="AN28" s="99">
        <v>67.59</v>
      </c>
      <c r="AO28" s="101">
        <v>2.8879999999999999</v>
      </c>
      <c r="AP28" s="99">
        <v>105.23</v>
      </c>
      <c r="AQ28" s="99">
        <v>138.25</v>
      </c>
      <c r="AR28" s="99">
        <v>83.67</v>
      </c>
      <c r="AS28" s="99">
        <v>10.92</v>
      </c>
      <c r="AT28" s="99">
        <v>21.7</v>
      </c>
      <c r="AU28" s="99">
        <v>6.64</v>
      </c>
      <c r="AV28" s="99">
        <v>11.07</v>
      </c>
      <c r="AW28" s="99">
        <v>4.82</v>
      </c>
      <c r="AX28" s="99">
        <v>34.130000000000003</v>
      </c>
      <c r="AY28" s="99">
        <v>52.42</v>
      </c>
      <c r="AZ28" s="99">
        <v>4.0599999999999996</v>
      </c>
      <c r="BA28" s="99">
        <v>1.29</v>
      </c>
      <c r="BB28" s="99">
        <v>16.399999999999999</v>
      </c>
      <c r="BC28" s="99">
        <v>49.68</v>
      </c>
      <c r="BD28" s="99">
        <v>29.04</v>
      </c>
      <c r="BE28" s="99">
        <v>48.25</v>
      </c>
      <c r="BF28" s="99">
        <v>106</v>
      </c>
      <c r="BG28" s="99">
        <v>39</v>
      </c>
      <c r="BH28" s="99">
        <v>14.31</v>
      </c>
      <c r="BI28" s="99">
        <v>16.170000000000002</v>
      </c>
      <c r="BJ28" s="99">
        <v>3.84</v>
      </c>
      <c r="BK28" s="99">
        <v>79.77</v>
      </c>
      <c r="BL28" s="99">
        <v>9.83</v>
      </c>
      <c r="BM28" s="99">
        <v>13.06</v>
      </c>
    </row>
    <row r="29" spans="1:65" x14ac:dyDescent="0.25">
      <c r="A29" s="13">
        <v>612540100</v>
      </c>
      <c r="B29" s="14" t="s">
        <v>228</v>
      </c>
      <c r="C29" s="14" t="s">
        <v>768</v>
      </c>
      <c r="D29" s="14" t="s">
        <v>769</v>
      </c>
      <c r="E29" s="99">
        <v>15.61</v>
      </c>
      <c r="F29" s="99">
        <v>7.35</v>
      </c>
      <c r="G29" s="99">
        <v>5.17</v>
      </c>
      <c r="H29" s="99">
        <v>2.72</v>
      </c>
      <c r="I29" s="99">
        <v>1.24</v>
      </c>
      <c r="J29" s="99">
        <v>5.04</v>
      </c>
      <c r="K29" s="99">
        <v>2.89</v>
      </c>
      <c r="L29" s="99">
        <v>1.64</v>
      </c>
      <c r="M29" s="99">
        <v>4.4000000000000004</v>
      </c>
      <c r="N29" s="99">
        <v>4.5199999999999996</v>
      </c>
      <c r="O29" s="99">
        <v>0.74</v>
      </c>
      <c r="P29" s="99">
        <v>1.9</v>
      </c>
      <c r="Q29" s="99">
        <v>3.95</v>
      </c>
      <c r="R29" s="99">
        <v>4.42</v>
      </c>
      <c r="S29" s="99">
        <v>5.84</v>
      </c>
      <c r="T29" s="99">
        <v>4.8099999999999996</v>
      </c>
      <c r="U29" s="99">
        <v>5.27</v>
      </c>
      <c r="V29" s="99">
        <v>1.88</v>
      </c>
      <c r="W29" s="99">
        <v>3.01</v>
      </c>
      <c r="X29" s="99">
        <v>2.17</v>
      </c>
      <c r="Y29" s="99">
        <v>20.260000000000002</v>
      </c>
      <c r="Z29" s="99">
        <v>9.57</v>
      </c>
      <c r="AA29" s="99">
        <v>3.53</v>
      </c>
      <c r="AB29" s="99">
        <v>2.0099999999999998</v>
      </c>
      <c r="AC29" s="99">
        <v>4.0999999999999996</v>
      </c>
      <c r="AD29" s="99">
        <v>2.64</v>
      </c>
      <c r="AE29" s="92">
        <v>1615.41</v>
      </c>
      <c r="AF29" s="92">
        <v>526423.5</v>
      </c>
      <c r="AG29" s="100">
        <v>6.69</v>
      </c>
      <c r="AH29" s="92">
        <v>2545.14</v>
      </c>
      <c r="AI29" s="99" t="s">
        <v>786</v>
      </c>
      <c r="AJ29" s="99">
        <v>309.88</v>
      </c>
      <c r="AK29" s="99">
        <v>133.16999999999999</v>
      </c>
      <c r="AL29" s="99">
        <v>443.04999999999995</v>
      </c>
      <c r="AM29" s="99">
        <v>181.72</v>
      </c>
      <c r="AN29" s="99">
        <v>68.319999999999993</v>
      </c>
      <c r="AO29" s="101">
        <v>4.75</v>
      </c>
      <c r="AP29" s="99">
        <v>126.51</v>
      </c>
      <c r="AQ29" s="99">
        <v>97.41</v>
      </c>
      <c r="AR29" s="99">
        <v>128.15</v>
      </c>
      <c r="AS29" s="99">
        <v>11.17</v>
      </c>
      <c r="AT29" s="99">
        <v>18.260000000000002</v>
      </c>
      <c r="AU29" s="99">
        <v>6.32</v>
      </c>
      <c r="AV29" s="99">
        <v>15.39</v>
      </c>
      <c r="AW29" s="99">
        <v>5.49</v>
      </c>
      <c r="AX29" s="99">
        <v>28.75</v>
      </c>
      <c r="AY29" s="99">
        <v>46.23</v>
      </c>
      <c r="AZ29" s="99">
        <v>4.07</v>
      </c>
      <c r="BA29" s="99">
        <v>1.51</v>
      </c>
      <c r="BB29" s="99">
        <v>24.96</v>
      </c>
      <c r="BC29" s="99">
        <v>22.16</v>
      </c>
      <c r="BD29" s="99">
        <v>23.24</v>
      </c>
      <c r="BE29" s="99">
        <v>30.64</v>
      </c>
      <c r="BF29" s="99">
        <v>107.17</v>
      </c>
      <c r="BG29" s="99">
        <v>14.01</v>
      </c>
      <c r="BH29" s="99">
        <v>11.56</v>
      </c>
      <c r="BI29" s="99">
        <v>19.61</v>
      </c>
      <c r="BJ29" s="99">
        <v>3.81</v>
      </c>
      <c r="BK29" s="99">
        <v>75</v>
      </c>
      <c r="BL29" s="99">
        <v>9.8699999999999992</v>
      </c>
      <c r="BM29" s="99">
        <v>10.35</v>
      </c>
    </row>
    <row r="30" spans="1:65" x14ac:dyDescent="0.25">
      <c r="A30" s="13">
        <v>631084500</v>
      </c>
      <c r="B30" s="14" t="s">
        <v>228</v>
      </c>
      <c r="C30" s="14" t="s">
        <v>231</v>
      </c>
      <c r="D30" s="14" t="s">
        <v>232</v>
      </c>
      <c r="E30" s="99">
        <v>15.65</v>
      </c>
      <c r="F30" s="99">
        <v>6.88</v>
      </c>
      <c r="G30" s="99">
        <v>5.48</v>
      </c>
      <c r="H30" s="99">
        <v>2.67</v>
      </c>
      <c r="I30" s="99">
        <v>1.31</v>
      </c>
      <c r="J30" s="99">
        <v>5.04</v>
      </c>
      <c r="K30" s="99">
        <v>3.09</v>
      </c>
      <c r="L30" s="99">
        <v>1.82</v>
      </c>
      <c r="M30" s="99">
        <v>4.88</v>
      </c>
      <c r="N30" s="99">
        <v>4.5199999999999996</v>
      </c>
      <c r="O30" s="99">
        <v>0.82</v>
      </c>
      <c r="P30" s="99">
        <v>2</v>
      </c>
      <c r="Q30" s="99">
        <v>4.13</v>
      </c>
      <c r="R30" s="99">
        <v>4.57</v>
      </c>
      <c r="S30" s="99">
        <v>6.64</v>
      </c>
      <c r="T30" s="99">
        <v>5.05</v>
      </c>
      <c r="U30" s="99">
        <v>6.32</v>
      </c>
      <c r="V30" s="99">
        <v>2.0099999999999998</v>
      </c>
      <c r="W30" s="99">
        <v>3.26</v>
      </c>
      <c r="X30" s="99">
        <v>2.39</v>
      </c>
      <c r="Y30" s="99">
        <v>21.25</v>
      </c>
      <c r="Z30" s="99">
        <v>10.130000000000001</v>
      </c>
      <c r="AA30" s="99">
        <v>3.83</v>
      </c>
      <c r="AB30" s="99">
        <v>2.2000000000000002</v>
      </c>
      <c r="AC30" s="99">
        <v>4.2300000000000004</v>
      </c>
      <c r="AD30" s="99">
        <v>2.66</v>
      </c>
      <c r="AE30" s="92">
        <v>2991.16</v>
      </c>
      <c r="AF30" s="92">
        <v>1320662.75</v>
      </c>
      <c r="AG30" s="100">
        <v>6.67</v>
      </c>
      <c r="AH30" s="92">
        <v>6369.98</v>
      </c>
      <c r="AI30" s="99" t="s">
        <v>786</v>
      </c>
      <c r="AJ30" s="99">
        <v>164.44</v>
      </c>
      <c r="AK30" s="99">
        <v>67.13</v>
      </c>
      <c r="AL30" s="99">
        <v>231.57</v>
      </c>
      <c r="AM30" s="99">
        <v>195.22</v>
      </c>
      <c r="AN30" s="99">
        <v>71.510000000000005</v>
      </c>
      <c r="AO30" s="101">
        <v>4.7450000000000001</v>
      </c>
      <c r="AP30" s="99">
        <v>130.28</v>
      </c>
      <c r="AQ30" s="99">
        <v>130</v>
      </c>
      <c r="AR30" s="99">
        <v>132.75</v>
      </c>
      <c r="AS30" s="99">
        <v>11.61</v>
      </c>
      <c r="AT30" s="99">
        <v>17.22</v>
      </c>
      <c r="AU30" s="99">
        <v>6.51</v>
      </c>
      <c r="AV30" s="99">
        <v>15.64</v>
      </c>
      <c r="AW30" s="99">
        <v>6.48</v>
      </c>
      <c r="AX30" s="99">
        <v>29.13</v>
      </c>
      <c r="AY30" s="99">
        <v>95</v>
      </c>
      <c r="AZ30" s="99">
        <v>4.05</v>
      </c>
      <c r="BA30" s="99">
        <v>1.6</v>
      </c>
      <c r="BB30" s="99">
        <v>24.25</v>
      </c>
      <c r="BC30" s="99">
        <v>38.729999999999997</v>
      </c>
      <c r="BD30" s="99">
        <v>33.369999999999997</v>
      </c>
      <c r="BE30" s="99">
        <v>37.64</v>
      </c>
      <c r="BF30" s="99">
        <v>96.84</v>
      </c>
      <c r="BG30" s="99">
        <v>5.79</v>
      </c>
      <c r="BH30" s="99">
        <v>18.88</v>
      </c>
      <c r="BI30" s="99">
        <v>24.09</v>
      </c>
      <c r="BJ30" s="99">
        <v>3.93</v>
      </c>
      <c r="BK30" s="99">
        <v>102.44</v>
      </c>
      <c r="BL30" s="99">
        <v>10.62</v>
      </c>
      <c r="BM30" s="99">
        <v>9.4499999999999993</v>
      </c>
    </row>
    <row r="31" spans="1:65" x14ac:dyDescent="0.25">
      <c r="A31" s="13">
        <v>636084600</v>
      </c>
      <c r="B31" s="14" t="s">
        <v>228</v>
      </c>
      <c r="C31" s="14" t="s">
        <v>802</v>
      </c>
      <c r="D31" s="14" t="s">
        <v>233</v>
      </c>
      <c r="E31" s="99">
        <v>15.75</v>
      </c>
      <c r="F31" s="99">
        <v>7.03</v>
      </c>
      <c r="G31" s="99">
        <v>5.69</v>
      </c>
      <c r="H31" s="99">
        <v>2.6</v>
      </c>
      <c r="I31" s="99">
        <v>1.32</v>
      </c>
      <c r="J31" s="99">
        <v>5.12</v>
      </c>
      <c r="K31" s="99">
        <v>2.92</v>
      </c>
      <c r="L31" s="99">
        <v>1.88</v>
      </c>
      <c r="M31" s="99">
        <v>5.66</v>
      </c>
      <c r="N31" s="99">
        <v>4.53</v>
      </c>
      <c r="O31" s="99">
        <v>0.76</v>
      </c>
      <c r="P31" s="99">
        <v>2.0099999999999998</v>
      </c>
      <c r="Q31" s="99">
        <v>4.42</v>
      </c>
      <c r="R31" s="99">
        <v>4.83</v>
      </c>
      <c r="S31" s="99">
        <v>6.56</v>
      </c>
      <c r="T31" s="99">
        <v>5.34</v>
      </c>
      <c r="U31" s="99">
        <v>6.63</v>
      </c>
      <c r="V31" s="99">
        <v>2.21</v>
      </c>
      <c r="W31" s="99">
        <v>3.14</v>
      </c>
      <c r="X31" s="99">
        <v>2.76</v>
      </c>
      <c r="Y31" s="99">
        <v>22.2</v>
      </c>
      <c r="Z31" s="99">
        <v>9.7100000000000009</v>
      </c>
      <c r="AA31" s="99">
        <v>4.57</v>
      </c>
      <c r="AB31" s="99">
        <v>2.4</v>
      </c>
      <c r="AC31" s="99">
        <v>4.58</v>
      </c>
      <c r="AD31" s="99">
        <v>3.03</v>
      </c>
      <c r="AE31" s="92">
        <v>2649.69</v>
      </c>
      <c r="AF31" s="92">
        <v>887870.79</v>
      </c>
      <c r="AG31" s="100">
        <v>6.47</v>
      </c>
      <c r="AH31" s="92">
        <v>4201.95</v>
      </c>
      <c r="AI31" s="99" t="s">
        <v>786</v>
      </c>
      <c r="AJ31" s="99">
        <v>260.01</v>
      </c>
      <c r="AK31" s="99">
        <v>132.06</v>
      </c>
      <c r="AL31" s="99">
        <v>392.07</v>
      </c>
      <c r="AM31" s="99">
        <v>192.97</v>
      </c>
      <c r="AN31" s="99">
        <v>70.14</v>
      </c>
      <c r="AO31" s="101">
        <v>4.9260000000000002</v>
      </c>
      <c r="AP31" s="99">
        <v>165.64</v>
      </c>
      <c r="AQ31" s="99">
        <v>175.65</v>
      </c>
      <c r="AR31" s="99">
        <v>156.47</v>
      </c>
      <c r="AS31" s="99">
        <v>11.55</v>
      </c>
      <c r="AT31" s="99">
        <v>21.86</v>
      </c>
      <c r="AU31" s="99">
        <v>7.07</v>
      </c>
      <c r="AV31" s="99">
        <v>16.93</v>
      </c>
      <c r="AW31" s="99">
        <v>5.87</v>
      </c>
      <c r="AX31" s="99">
        <v>29.1</v>
      </c>
      <c r="AY31" s="99">
        <v>78.61</v>
      </c>
      <c r="AZ31" s="99">
        <v>4.1399999999999997</v>
      </c>
      <c r="BA31" s="99">
        <v>2.23</v>
      </c>
      <c r="BB31" s="99">
        <v>15.45</v>
      </c>
      <c r="BC31" s="99">
        <v>48.92</v>
      </c>
      <c r="BD31" s="99">
        <v>29.16</v>
      </c>
      <c r="BE31" s="99">
        <v>52.59</v>
      </c>
      <c r="BF31" s="99">
        <v>76.680000000000007</v>
      </c>
      <c r="BG31" s="99">
        <v>12.25</v>
      </c>
      <c r="BH31" s="99">
        <v>15.04</v>
      </c>
      <c r="BI31" s="99">
        <v>22.72</v>
      </c>
      <c r="BJ31" s="99">
        <v>4.3499999999999996</v>
      </c>
      <c r="BK31" s="99">
        <v>79.790000000000006</v>
      </c>
      <c r="BL31" s="99">
        <v>10.59</v>
      </c>
      <c r="BM31" s="99">
        <v>10.6</v>
      </c>
    </row>
    <row r="32" spans="1:65" x14ac:dyDescent="0.25">
      <c r="A32" s="13">
        <v>611244620</v>
      </c>
      <c r="B32" s="14" t="s">
        <v>228</v>
      </c>
      <c r="C32" s="14" t="s">
        <v>229</v>
      </c>
      <c r="D32" s="14" t="s">
        <v>230</v>
      </c>
      <c r="E32" s="99">
        <v>15.64</v>
      </c>
      <c r="F32" s="99">
        <v>6.75</v>
      </c>
      <c r="G32" s="99">
        <v>5.46</v>
      </c>
      <c r="H32" s="99">
        <v>2.75</v>
      </c>
      <c r="I32" s="99">
        <v>1.33</v>
      </c>
      <c r="J32" s="99">
        <v>5.08</v>
      </c>
      <c r="K32" s="99">
        <v>2.94</v>
      </c>
      <c r="L32" s="99">
        <v>1.86</v>
      </c>
      <c r="M32" s="99">
        <v>4.82</v>
      </c>
      <c r="N32" s="99">
        <v>4.53</v>
      </c>
      <c r="O32" s="99">
        <v>0.83</v>
      </c>
      <c r="P32" s="99">
        <v>1.95</v>
      </c>
      <c r="Q32" s="99">
        <v>4.17</v>
      </c>
      <c r="R32" s="99">
        <v>4.58</v>
      </c>
      <c r="S32" s="99">
        <v>6.72</v>
      </c>
      <c r="T32" s="99">
        <v>5.0999999999999996</v>
      </c>
      <c r="U32" s="99">
        <v>6.24</v>
      </c>
      <c r="V32" s="99">
        <v>2.0299999999999998</v>
      </c>
      <c r="W32" s="99">
        <v>3.21</v>
      </c>
      <c r="X32" s="99">
        <v>2.42</v>
      </c>
      <c r="Y32" s="99">
        <v>21.24</v>
      </c>
      <c r="Z32" s="99">
        <v>10.26</v>
      </c>
      <c r="AA32" s="99">
        <v>3.84</v>
      </c>
      <c r="AB32" s="99">
        <v>2.2000000000000002</v>
      </c>
      <c r="AC32" s="99">
        <v>4.2699999999999996</v>
      </c>
      <c r="AD32" s="99">
        <v>2.66</v>
      </c>
      <c r="AE32" s="92">
        <v>3106.9</v>
      </c>
      <c r="AF32" s="92">
        <v>1525764.56</v>
      </c>
      <c r="AG32" s="100">
        <v>6.74</v>
      </c>
      <c r="AH32" s="92">
        <v>7411.94</v>
      </c>
      <c r="AI32" s="99" t="s">
        <v>786</v>
      </c>
      <c r="AJ32" s="99">
        <v>193.37</v>
      </c>
      <c r="AK32" s="99">
        <v>66.67</v>
      </c>
      <c r="AL32" s="99">
        <v>260.04000000000002</v>
      </c>
      <c r="AM32" s="99">
        <v>181.72</v>
      </c>
      <c r="AN32" s="99">
        <v>68.3</v>
      </c>
      <c r="AO32" s="101">
        <v>4.7450000000000001</v>
      </c>
      <c r="AP32" s="99">
        <v>155.54</v>
      </c>
      <c r="AQ32" s="99">
        <v>119.48</v>
      </c>
      <c r="AR32" s="99">
        <v>117.69</v>
      </c>
      <c r="AS32" s="99">
        <v>11.62</v>
      </c>
      <c r="AT32" s="99">
        <v>16.82</v>
      </c>
      <c r="AU32" s="99">
        <v>6.41</v>
      </c>
      <c r="AV32" s="99">
        <v>15.03</v>
      </c>
      <c r="AW32" s="99">
        <v>6.36</v>
      </c>
      <c r="AX32" s="99">
        <v>26.44</v>
      </c>
      <c r="AY32" s="99">
        <v>81.290000000000006</v>
      </c>
      <c r="AZ32" s="99">
        <v>3.99</v>
      </c>
      <c r="BA32" s="99">
        <v>1.6</v>
      </c>
      <c r="BB32" s="99">
        <v>21.82</v>
      </c>
      <c r="BC32" s="99">
        <v>38.24</v>
      </c>
      <c r="BD32" s="99">
        <v>34.159999999999997</v>
      </c>
      <c r="BE32" s="99">
        <v>38.49</v>
      </c>
      <c r="BF32" s="99">
        <v>91.02</v>
      </c>
      <c r="BG32" s="99">
        <v>15.17</v>
      </c>
      <c r="BH32" s="99">
        <v>16.670000000000002</v>
      </c>
      <c r="BI32" s="99">
        <v>30.58</v>
      </c>
      <c r="BJ32" s="99">
        <v>3.93</v>
      </c>
      <c r="BK32" s="99">
        <v>87.69</v>
      </c>
      <c r="BL32" s="99">
        <v>10.67</v>
      </c>
      <c r="BM32" s="99">
        <v>9.5</v>
      </c>
    </row>
    <row r="33" spans="1:65" x14ac:dyDescent="0.25">
      <c r="A33" s="13">
        <v>639820100</v>
      </c>
      <c r="B33" s="14" t="s">
        <v>228</v>
      </c>
      <c r="C33" s="14" t="s">
        <v>843</v>
      </c>
      <c r="D33" s="14" t="s">
        <v>844</v>
      </c>
      <c r="E33" s="99">
        <v>15.63</v>
      </c>
      <c r="F33" s="99">
        <v>7.59</v>
      </c>
      <c r="G33" s="99">
        <v>5.78</v>
      </c>
      <c r="H33" s="99">
        <v>2.23</v>
      </c>
      <c r="I33" s="99">
        <v>1.18</v>
      </c>
      <c r="J33" s="99">
        <v>5.15</v>
      </c>
      <c r="K33" s="99">
        <v>2.91</v>
      </c>
      <c r="L33" s="99">
        <v>1.68</v>
      </c>
      <c r="M33" s="99">
        <v>5.01</v>
      </c>
      <c r="N33" s="99">
        <v>4.5199999999999996</v>
      </c>
      <c r="O33" s="99">
        <v>0.73</v>
      </c>
      <c r="P33" s="99">
        <v>1.87</v>
      </c>
      <c r="Q33" s="99">
        <v>3.97</v>
      </c>
      <c r="R33" s="99">
        <v>4.55</v>
      </c>
      <c r="S33" s="99">
        <v>5.64</v>
      </c>
      <c r="T33" s="99">
        <v>5.21</v>
      </c>
      <c r="U33" s="99">
        <v>5.34</v>
      </c>
      <c r="V33" s="99">
        <v>2.0699999999999998</v>
      </c>
      <c r="W33" s="99">
        <v>2.96</v>
      </c>
      <c r="X33" s="99">
        <v>2.27</v>
      </c>
      <c r="Y33" s="99">
        <v>20.399999999999999</v>
      </c>
      <c r="Z33" s="99">
        <v>9.16</v>
      </c>
      <c r="AA33" s="99">
        <v>3.99</v>
      </c>
      <c r="AB33" s="99">
        <v>2.35</v>
      </c>
      <c r="AC33" s="99">
        <v>4.1500000000000004</v>
      </c>
      <c r="AD33" s="99">
        <v>2.73</v>
      </c>
      <c r="AE33" s="92">
        <v>1370.62</v>
      </c>
      <c r="AF33" s="92">
        <v>603875.75</v>
      </c>
      <c r="AG33" s="100">
        <v>6.58</v>
      </c>
      <c r="AH33" s="92">
        <v>2888.69</v>
      </c>
      <c r="AI33" s="99" t="s">
        <v>786</v>
      </c>
      <c r="AJ33" s="99">
        <v>160.09</v>
      </c>
      <c r="AK33" s="99">
        <v>65.430000000000007</v>
      </c>
      <c r="AL33" s="99">
        <v>225.52</v>
      </c>
      <c r="AM33" s="99">
        <v>181.33</v>
      </c>
      <c r="AN33" s="99">
        <v>64.209999999999994</v>
      </c>
      <c r="AO33" s="101">
        <v>4.532</v>
      </c>
      <c r="AP33" s="99">
        <v>146.56</v>
      </c>
      <c r="AQ33" s="99">
        <v>118.23</v>
      </c>
      <c r="AR33" s="99">
        <v>126.24</v>
      </c>
      <c r="AS33" s="99">
        <v>11.19</v>
      </c>
      <c r="AT33" s="99">
        <v>21.29</v>
      </c>
      <c r="AU33" s="99">
        <v>6.71</v>
      </c>
      <c r="AV33" s="99">
        <v>14.94</v>
      </c>
      <c r="AW33" s="99">
        <v>5.82</v>
      </c>
      <c r="AX33" s="99">
        <v>28.88</v>
      </c>
      <c r="AY33" s="99">
        <v>50.43</v>
      </c>
      <c r="AZ33" s="99">
        <v>4.18</v>
      </c>
      <c r="BA33" s="99">
        <v>2.1</v>
      </c>
      <c r="BB33" s="99">
        <v>30.39</v>
      </c>
      <c r="BC33" s="99">
        <v>56.94</v>
      </c>
      <c r="BD33" s="99">
        <v>37.04</v>
      </c>
      <c r="BE33" s="99">
        <v>50.18</v>
      </c>
      <c r="BF33" s="99">
        <v>102.31</v>
      </c>
      <c r="BG33" s="99">
        <v>9.5</v>
      </c>
      <c r="BH33" s="99">
        <v>13.37</v>
      </c>
      <c r="BI33" s="99">
        <v>17.04</v>
      </c>
      <c r="BJ33" s="99">
        <v>4.71</v>
      </c>
      <c r="BK33" s="99">
        <v>90.69</v>
      </c>
      <c r="BL33" s="99">
        <v>9.73</v>
      </c>
      <c r="BM33" s="99">
        <v>11.23</v>
      </c>
    </row>
    <row r="34" spans="1:65" x14ac:dyDescent="0.25">
      <c r="A34" s="13">
        <v>640900720</v>
      </c>
      <c r="B34" s="14" t="s">
        <v>228</v>
      </c>
      <c r="C34" s="14" t="s">
        <v>787</v>
      </c>
      <c r="D34" s="14" t="s">
        <v>234</v>
      </c>
      <c r="E34" s="99">
        <v>15.64</v>
      </c>
      <c r="F34" s="99">
        <v>7.59</v>
      </c>
      <c r="G34" s="99">
        <v>4.97</v>
      </c>
      <c r="H34" s="99">
        <v>2.31</v>
      </c>
      <c r="I34" s="99">
        <v>1.23</v>
      </c>
      <c r="J34" s="99">
        <v>5.03</v>
      </c>
      <c r="K34" s="99">
        <v>2.66</v>
      </c>
      <c r="L34" s="99">
        <v>1.65</v>
      </c>
      <c r="M34" s="99">
        <v>4.84</v>
      </c>
      <c r="N34" s="99">
        <v>4.13</v>
      </c>
      <c r="O34" s="99">
        <v>0.75</v>
      </c>
      <c r="P34" s="99">
        <v>1.9</v>
      </c>
      <c r="Q34" s="99">
        <v>3.86</v>
      </c>
      <c r="R34" s="99">
        <v>4.53</v>
      </c>
      <c r="S34" s="99">
        <v>5.98</v>
      </c>
      <c r="T34" s="99">
        <v>4.87</v>
      </c>
      <c r="U34" s="99">
        <v>5.83</v>
      </c>
      <c r="V34" s="99">
        <v>1.76</v>
      </c>
      <c r="W34" s="99">
        <v>2.97</v>
      </c>
      <c r="X34" s="99">
        <v>2.4</v>
      </c>
      <c r="Y34" s="99">
        <v>21.36</v>
      </c>
      <c r="Z34" s="99">
        <v>9.33</v>
      </c>
      <c r="AA34" s="99">
        <v>3.91</v>
      </c>
      <c r="AB34" s="99">
        <v>2.1800000000000002</v>
      </c>
      <c r="AC34" s="99">
        <v>4.34</v>
      </c>
      <c r="AD34" s="99">
        <v>2.79</v>
      </c>
      <c r="AE34" s="92">
        <v>2277.2600000000002</v>
      </c>
      <c r="AF34" s="92">
        <v>705094.84</v>
      </c>
      <c r="AG34" s="100">
        <v>6.61</v>
      </c>
      <c r="AH34" s="92">
        <v>3379.18</v>
      </c>
      <c r="AI34" s="99" t="s">
        <v>786</v>
      </c>
      <c r="AJ34" s="99">
        <v>383.15</v>
      </c>
      <c r="AK34" s="99">
        <v>58.16</v>
      </c>
      <c r="AL34" s="99">
        <v>441.30999999999995</v>
      </c>
      <c r="AM34" s="99">
        <v>191.93</v>
      </c>
      <c r="AN34" s="99">
        <v>77.84</v>
      </c>
      <c r="AO34" s="101">
        <v>4.9459999999999997</v>
      </c>
      <c r="AP34" s="99">
        <v>142.36000000000001</v>
      </c>
      <c r="AQ34" s="99">
        <v>193.84</v>
      </c>
      <c r="AR34" s="99">
        <v>118.66</v>
      </c>
      <c r="AS34" s="99">
        <v>11.28</v>
      </c>
      <c r="AT34" s="99">
        <v>16.04</v>
      </c>
      <c r="AU34" s="99">
        <v>6.72</v>
      </c>
      <c r="AV34" s="99">
        <v>16.61</v>
      </c>
      <c r="AW34" s="99">
        <v>6.24</v>
      </c>
      <c r="AX34" s="99">
        <v>33.47</v>
      </c>
      <c r="AY34" s="99">
        <v>68.41</v>
      </c>
      <c r="AZ34" s="99">
        <v>4.03</v>
      </c>
      <c r="BA34" s="99">
        <v>1.99</v>
      </c>
      <c r="BB34" s="99">
        <v>25.34</v>
      </c>
      <c r="BC34" s="99">
        <v>37.58</v>
      </c>
      <c r="BD34" s="99">
        <v>32.6</v>
      </c>
      <c r="BE34" s="99">
        <v>34.28</v>
      </c>
      <c r="BF34" s="99">
        <v>94.83</v>
      </c>
      <c r="BG34" s="99">
        <v>13.66</v>
      </c>
      <c r="BH34" s="99">
        <v>14.3</v>
      </c>
      <c r="BI34" s="99">
        <v>21.29</v>
      </c>
      <c r="BJ34" s="99">
        <v>3.95</v>
      </c>
      <c r="BK34" s="99">
        <v>71.64</v>
      </c>
      <c r="BL34" s="99">
        <v>10.39</v>
      </c>
      <c r="BM34" s="99">
        <v>10.5</v>
      </c>
    </row>
    <row r="35" spans="1:65" x14ac:dyDescent="0.25">
      <c r="A35" s="13">
        <v>641740760</v>
      </c>
      <c r="B35" s="14" t="s">
        <v>228</v>
      </c>
      <c r="C35" s="14" t="s">
        <v>235</v>
      </c>
      <c r="D35" s="14" t="s">
        <v>236</v>
      </c>
      <c r="E35" s="99">
        <v>15.64</v>
      </c>
      <c r="F35" s="99">
        <v>7.27</v>
      </c>
      <c r="G35" s="99">
        <v>5.71</v>
      </c>
      <c r="H35" s="99">
        <v>2.7</v>
      </c>
      <c r="I35" s="99">
        <v>1.41</v>
      </c>
      <c r="J35" s="99">
        <v>5.13</v>
      </c>
      <c r="K35" s="99">
        <v>3.14</v>
      </c>
      <c r="L35" s="99">
        <v>1.88</v>
      </c>
      <c r="M35" s="99">
        <v>4.8099999999999996</v>
      </c>
      <c r="N35" s="99">
        <v>4.5199999999999996</v>
      </c>
      <c r="O35" s="99">
        <v>0.8</v>
      </c>
      <c r="P35" s="99">
        <v>2.02</v>
      </c>
      <c r="Q35" s="99">
        <v>4.32</v>
      </c>
      <c r="R35" s="99">
        <v>4.66</v>
      </c>
      <c r="S35" s="99">
        <v>6.64</v>
      </c>
      <c r="T35" s="99">
        <v>5.22</v>
      </c>
      <c r="U35" s="99">
        <v>6.32</v>
      </c>
      <c r="V35" s="99">
        <v>2.0699999999999998</v>
      </c>
      <c r="W35" s="99">
        <v>3.31</v>
      </c>
      <c r="X35" s="99">
        <v>2.4700000000000002</v>
      </c>
      <c r="Y35" s="99">
        <v>21.7</v>
      </c>
      <c r="Z35" s="99">
        <v>10.19</v>
      </c>
      <c r="AA35" s="99">
        <v>3.92</v>
      </c>
      <c r="AB35" s="99">
        <v>2.23</v>
      </c>
      <c r="AC35" s="99">
        <v>4.37</v>
      </c>
      <c r="AD35" s="99">
        <v>2.73</v>
      </c>
      <c r="AE35" s="92">
        <v>3146.8</v>
      </c>
      <c r="AF35" s="92">
        <v>1124668.5</v>
      </c>
      <c r="AG35" s="100">
        <v>6.79</v>
      </c>
      <c r="AH35" s="92">
        <v>5489.82</v>
      </c>
      <c r="AI35" s="99" t="s">
        <v>786</v>
      </c>
      <c r="AJ35" s="99">
        <v>265.39999999999998</v>
      </c>
      <c r="AK35" s="99">
        <v>88.18</v>
      </c>
      <c r="AL35" s="99">
        <v>353.58</v>
      </c>
      <c r="AM35" s="99">
        <v>181.72</v>
      </c>
      <c r="AN35" s="99">
        <v>77.650000000000006</v>
      </c>
      <c r="AO35" s="101">
        <v>4.8289999999999997</v>
      </c>
      <c r="AP35" s="99">
        <v>142.84</v>
      </c>
      <c r="AQ35" s="99">
        <v>144.58000000000001</v>
      </c>
      <c r="AR35" s="99">
        <v>123.5</v>
      </c>
      <c r="AS35" s="99">
        <v>11.59</v>
      </c>
      <c r="AT35" s="99">
        <v>19.12</v>
      </c>
      <c r="AU35" s="99">
        <v>6.65</v>
      </c>
      <c r="AV35" s="99">
        <v>14.69</v>
      </c>
      <c r="AW35" s="99">
        <v>6.4</v>
      </c>
      <c r="AX35" s="99">
        <v>29</v>
      </c>
      <c r="AY35" s="99">
        <v>68.150000000000006</v>
      </c>
      <c r="AZ35" s="99">
        <v>4</v>
      </c>
      <c r="BA35" s="99">
        <v>1.61</v>
      </c>
      <c r="BB35" s="99">
        <v>21.18</v>
      </c>
      <c r="BC35" s="99">
        <v>39.369999999999997</v>
      </c>
      <c r="BD35" s="99">
        <v>34.159999999999997</v>
      </c>
      <c r="BE35" s="99">
        <v>37.56</v>
      </c>
      <c r="BF35" s="99">
        <v>92.36</v>
      </c>
      <c r="BG35" s="99">
        <v>11.67</v>
      </c>
      <c r="BH35" s="99">
        <v>16.79</v>
      </c>
      <c r="BI35" s="99">
        <v>24.42</v>
      </c>
      <c r="BJ35" s="99">
        <v>3.91</v>
      </c>
      <c r="BK35" s="99">
        <v>91.71</v>
      </c>
      <c r="BL35" s="99">
        <v>10.73</v>
      </c>
      <c r="BM35" s="99">
        <v>9.42</v>
      </c>
    </row>
    <row r="36" spans="1:65" x14ac:dyDescent="0.25">
      <c r="A36" s="13">
        <v>641884800</v>
      </c>
      <c r="B36" s="14" t="s">
        <v>228</v>
      </c>
      <c r="C36" s="14" t="s">
        <v>803</v>
      </c>
      <c r="D36" s="14" t="s">
        <v>237</v>
      </c>
      <c r="E36" s="99">
        <v>15.66</v>
      </c>
      <c r="F36" s="99">
        <v>7.2</v>
      </c>
      <c r="G36" s="99">
        <v>6.56</v>
      </c>
      <c r="H36" s="99">
        <v>2.64</v>
      </c>
      <c r="I36" s="99">
        <v>1.3</v>
      </c>
      <c r="J36" s="99">
        <v>5.08</v>
      </c>
      <c r="K36" s="99">
        <v>3.26</v>
      </c>
      <c r="L36" s="99">
        <v>2.04</v>
      </c>
      <c r="M36" s="99">
        <v>6.22</v>
      </c>
      <c r="N36" s="99">
        <v>4.4800000000000004</v>
      </c>
      <c r="O36" s="99">
        <v>0.85</v>
      </c>
      <c r="P36" s="99">
        <v>2.2400000000000002</v>
      </c>
      <c r="Q36" s="99">
        <v>4.54</v>
      </c>
      <c r="R36" s="99">
        <v>4.9400000000000004</v>
      </c>
      <c r="S36" s="99">
        <v>7.1</v>
      </c>
      <c r="T36" s="99">
        <v>5.53</v>
      </c>
      <c r="U36" s="99">
        <v>7.09</v>
      </c>
      <c r="V36" s="99">
        <v>2.2999999999999998</v>
      </c>
      <c r="W36" s="99">
        <v>3.12</v>
      </c>
      <c r="X36" s="99">
        <v>3.01</v>
      </c>
      <c r="Y36" s="99">
        <v>22.86</v>
      </c>
      <c r="Z36" s="99">
        <v>10.48</v>
      </c>
      <c r="AA36" s="99">
        <v>4.6900000000000004</v>
      </c>
      <c r="AB36" s="99">
        <v>2.4500000000000002</v>
      </c>
      <c r="AC36" s="99">
        <v>4.58</v>
      </c>
      <c r="AD36" s="99">
        <v>3.15</v>
      </c>
      <c r="AE36" s="92">
        <v>3752.21</v>
      </c>
      <c r="AF36" s="92">
        <v>1381624.94</v>
      </c>
      <c r="AG36" s="100">
        <v>6.92</v>
      </c>
      <c r="AH36" s="92">
        <v>6841.88</v>
      </c>
      <c r="AI36" s="99" t="s">
        <v>786</v>
      </c>
      <c r="AJ36" s="99">
        <v>260.01</v>
      </c>
      <c r="AK36" s="99">
        <v>132.75</v>
      </c>
      <c r="AL36" s="99">
        <v>392.76</v>
      </c>
      <c r="AM36" s="99">
        <v>205.5</v>
      </c>
      <c r="AN36" s="99">
        <v>76.42</v>
      </c>
      <c r="AO36" s="101">
        <v>4.9260000000000002</v>
      </c>
      <c r="AP36" s="99">
        <v>168.43</v>
      </c>
      <c r="AQ36" s="99">
        <v>183.18</v>
      </c>
      <c r="AR36" s="99">
        <v>161.46</v>
      </c>
      <c r="AS36" s="99">
        <v>11.47</v>
      </c>
      <c r="AT36" s="99">
        <v>24.24</v>
      </c>
      <c r="AU36" s="99">
        <v>7.06</v>
      </c>
      <c r="AV36" s="99">
        <v>17.239999999999998</v>
      </c>
      <c r="AW36" s="99">
        <v>5.88</v>
      </c>
      <c r="AX36" s="99">
        <v>28.62</v>
      </c>
      <c r="AY36" s="99">
        <v>86.2</v>
      </c>
      <c r="AZ36" s="99">
        <v>4.51</v>
      </c>
      <c r="BA36" s="99">
        <v>2.2200000000000002</v>
      </c>
      <c r="BB36" s="99">
        <v>16.63</v>
      </c>
      <c r="BC36" s="99">
        <v>48.66</v>
      </c>
      <c r="BD36" s="99">
        <v>28.96</v>
      </c>
      <c r="BE36" s="99">
        <v>53.77</v>
      </c>
      <c r="BF36" s="99">
        <v>79.67</v>
      </c>
      <c r="BG36" s="99">
        <v>16.649999999999999</v>
      </c>
      <c r="BH36" s="99">
        <v>16.79</v>
      </c>
      <c r="BI36" s="99">
        <v>23</v>
      </c>
      <c r="BJ36" s="99">
        <v>4.3099999999999996</v>
      </c>
      <c r="BK36" s="99">
        <v>81.39</v>
      </c>
      <c r="BL36" s="99">
        <v>10.68</v>
      </c>
      <c r="BM36" s="99">
        <v>10.7</v>
      </c>
    </row>
    <row r="37" spans="1:65" x14ac:dyDescent="0.25">
      <c r="A37" s="13">
        <v>641940840</v>
      </c>
      <c r="B37" s="14" t="s">
        <v>228</v>
      </c>
      <c r="C37" s="14" t="s">
        <v>835</v>
      </c>
      <c r="D37" s="14" t="s">
        <v>836</v>
      </c>
      <c r="E37" s="99">
        <v>15.64</v>
      </c>
      <c r="F37" s="99">
        <v>7.25</v>
      </c>
      <c r="G37" s="99">
        <v>5.59</v>
      </c>
      <c r="H37" s="99">
        <v>2.57</v>
      </c>
      <c r="I37" s="99">
        <v>1.31</v>
      </c>
      <c r="J37" s="99">
        <v>5.12</v>
      </c>
      <c r="K37" s="99">
        <v>3.14</v>
      </c>
      <c r="L37" s="99">
        <v>1.82</v>
      </c>
      <c r="M37" s="99">
        <v>5.51</v>
      </c>
      <c r="N37" s="99">
        <v>4.53</v>
      </c>
      <c r="O37" s="99">
        <v>0.75</v>
      </c>
      <c r="P37" s="99">
        <v>1.97</v>
      </c>
      <c r="Q37" s="99">
        <v>4.38</v>
      </c>
      <c r="R37" s="99">
        <v>4.75</v>
      </c>
      <c r="S37" s="99">
        <v>6.65</v>
      </c>
      <c r="T37" s="99">
        <v>5.23</v>
      </c>
      <c r="U37" s="99">
        <v>6.54</v>
      </c>
      <c r="V37" s="99">
        <v>2.17</v>
      </c>
      <c r="W37" s="99">
        <v>3.11</v>
      </c>
      <c r="X37" s="99">
        <v>2.71</v>
      </c>
      <c r="Y37" s="99">
        <v>22.07</v>
      </c>
      <c r="Z37" s="99">
        <v>9.57</v>
      </c>
      <c r="AA37" s="99">
        <v>4.33</v>
      </c>
      <c r="AB37" s="99">
        <v>2.41</v>
      </c>
      <c r="AC37" s="99">
        <v>4.51</v>
      </c>
      <c r="AD37" s="99">
        <v>2.9</v>
      </c>
      <c r="AE37" s="92">
        <v>3278.88</v>
      </c>
      <c r="AF37" s="92">
        <v>1882062.17</v>
      </c>
      <c r="AG37" s="100">
        <v>7.09</v>
      </c>
      <c r="AH37" s="92">
        <v>9483.49</v>
      </c>
      <c r="AI37" s="99" t="s">
        <v>786</v>
      </c>
      <c r="AJ37" s="99">
        <v>259.06</v>
      </c>
      <c r="AK37" s="99">
        <v>132.27000000000001</v>
      </c>
      <c r="AL37" s="99">
        <v>391.33000000000004</v>
      </c>
      <c r="AM37" s="99">
        <v>192.79</v>
      </c>
      <c r="AN37" s="99">
        <v>71.599999999999994</v>
      </c>
      <c r="AO37" s="101">
        <v>4.8689999999999998</v>
      </c>
      <c r="AP37" s="99">
        <v>167.75</v>
      </c>
      <c r="AQ37" s="99">
        <v>192.33</v>
      </c>
      <c r="AR37" s="99">
        <v>133</v>
      </c>
      <c r="AS37" s="99">
        <v>11.48</v>
      </c>
      <c r="AT37" s="99">
        <v>21.73</v>
      </c>
      <c r="AU37" s="99">
        <v>6.54</v>
      </c>
      <c r="AV37" s="99">
        <v>17.989999999999998</v>
      </c>
      <c r="AW37" s="99">
        <v>6.43</v>
      </c>
      <c r="AX37" s="99">
        <v>29.83</v>
      </c>
      <c r="AY37" s="99">
        <v>69.790000000000006</v>
      </c>
      <c r="AZ37" s="99">
        <v>4</v>
      </c>
      <c r="BA37" s="99">
        <v>2.2000000000000002</v>
      </c>
      <c r="BB37" s="99">
        <v>16.97</v>
      </c>
      <c r="BC37" s="99">
        <v>34.94</v>
      </c>
      <c r="BD37" s="99">
        <v>29.78</v>
      </c>
      <c r="BE37" s="99">
        <v>39.14</v>
      </c>
      <c r="BF37" s="99">
        <v>95.55</v>
      </c>
      <c r="BG37" s="99">
        <v>15.29</v>
      </c>
      <c r="BH37" s="99">
        <v>16.309999999999999</v>
      </c>
      <c r="BI37" s="99">
        <v>34</v>
      </c>
      <c r="BJ37" s="99">
        <v>3.94</v>
      </c>
      <c r="BK37" s="99">
        <v>80.87</v>
      </c>
      <c r="BL37" s="99">
        <v>10.67</v>
      </c>
      <c r="BM37" s="99">
        <v>10.48</v>
      </c>
    </row>
    <row r="38" spans="1:65" x14ac:dyDescent="0.25">
      <c r="A38" s="13">
        <v>817820200</v>
      </c>
      <c r="B38" s="14" t="s">
        <v>238</v>
      </c>
      <c r="C38" s="14" t="s">
        <v>239</v>
      </c>
      <c r="D38" s="14" t="s">
        <v>240</v>
      </c>
      <c r="E38" s="99">
        <v>15.64</v>
      </c>
      <c r="F38" s="99">
        <v>7.44</v>
      </c>
      <c r="G38" s="99">
        <v>5</v>
      </c>
      <c r="H38" s="99">
        <v>1.48</v>
      </c>
      <c r="I38" s="99">
        <v>1.2</v>
      </c>
      <c r="J38" s="99">
        <v>4.6100000000000003</v>
      </c>
      <c r="K38" s="99">
        <v>3.31</v>
      </c>
      <c r="L38" s="99">
        <v>1.53</v>
      </c>
      <c r="M38" s="99">
        <v>4.59</v>
      </c>
      <c r="N38" s="99">
        <v>4.1900000000000004</v>
      </c>
      <c r="O38" s="99">
        <v>0.72</v>
      </c>
      <c r="P38" s="99">
        <v>1.9</v>
      </c>
      <c r="Q38" s="99">
        <v>4.2699999999999996</v>
      </c>
      <c r="R38" s="99">
        <v>4.53</v>
      </c>
      <c r="S38" s="99">
        <v>6.09</v>
      </c>
      <c r="T38" s="99">
        <v>4.71</v>
      </c>
      <c r="U38" s="99">
        <v>5.51</v>
      </c>
      <c r="V38" s="99">
        <v>1.63</v>
      </c>
      <c r="W38" s="99">
        <v>2.9</v>
      </c>
      <c r="X38" s="99">
        <v>2.2400000000000002</v>
      </c>
      <c r="Y38" s="99">
        <v>20.71</v>
      </c>
      <c r="Z38" s="99">
        <v>9.1300000000000008</v>
      </c>
      <c r="AA38" s="99">
        <v>3.76</v>
      </c>
      <c r="AB38" s="99">
        <v>2</v>
      </c>
      <c r="AC38" s="99">
        <v>4.26</v>
      </c>
      <c r="AD38" s="99">
        <v>2.82</v>
      </c>
      <c r="AE38" s="92">
        <v>1828.14</v>
      </c>
      <c r="AF38" s="92">
        <v>557457.25</v>
      </c>
      <c r="AG38" s="100">
        <v>6.73</v>
      </c>
      <c r="AH38" s="92">
        <v>2706.79</v>
      </c>
      <c r="AI38" s="99" t="s">
        <v>786</v>
      </c>
      <c r="AJ38" s="99">
        <v>88.42</v>
      </c>
      <c r="AK38" s="99">
        <v>43.45</v>
      </c>
      <c r="AL38" s="99">
        <v>131.87</v>
      </c>
      <c r="AM38" s="99">
        <v>192.47</v>
      </c>
      <c r="AN38" s="99">
        <v>66.209999999999994</v>
      </c>
      <c r="AO38" s="101">
        <v>2.9889999999999999</v>
      </c>
      <c r="AP38" s="99">
        <v>135.08000000000001</v>
      </c>
      <c r="AQ38" s="99">
        <v>137.16</v>
      </c>
      <c r="AR38" s="99">
        <v>110.03</v>
      </c>
      <c r="AS38" s="99">
        <v>11.23</v>
      </c>
      <c r="AT38" s="99">
        <v>21.52</v>
      </c>
      <c r="AU38" s="99">
        <v>5.57</v>
      </c>
      <c r="AV38" s="99">
        <v>12.75</v>
      </c>
      <c r="AW38" s="99">
        <v>5.46</v>
      </c>
      <c r="AX38" s="99">
        <v>33.909999999999997</v>
      </c>
      <c r="AY38" s="99">
        <v>51.75</v>
      </c>
      <c r="AZ38" s="99">
        <v>4</v>
      </c>
      <c r="BA38" s="99">
        <v>1.54</v>
      </c>
      <c r="BB38" s="99">
        <v>14.19</v>
      </c>
      <c r="BC38" s="99">
        <v>30</v>
      </c>
      <c r="BD38" s="99">
        <v>28.78</v>
      </c>
      <c r="BE38" s="99">
        <v>31.3</v>
      </c>
      <c r="BF38" s="99">
        <v>110.99</v>
      </c>
      <c r="BG38" s="99">
        <v>16.989999999999998</v>
      </c>
      <c r="BH38" s="99">
        <v>12.17</v>
      </c>
      <c r="BI38" s="99">
        <v>20.86</v>
      </c>
      <c r="BJ38" s="99">
        <v>4.37</v>
      </c>
      <c r="BK38" s="99">
        <v>78.13</v>
      </c>
      <c r="BL38" s="99">
        <v>10.75</v>
      </c>
      <c r="BM38" s="99">
        <v>11.47</v>
      </c>
    </row>
    <row r="39" spans="1:65" x14ac:dyDescent="0.25">
      <c r="A39" s="13">
        <v>819740300</v>
      </c>
      <c r="B39" s="14" t="s">
        <v>238</v>
      </c>
      <c r="C39" s="14" t="s">
        <v>241</v>
      </c>
      <c r="D39" s="14" t="s">
        <v>242</v>
      </c>
      <c r="E39" s="99">
        <v>15.63</v>
      </c>
      <c r="F39" s="99">
        <v>7.39</v>
      </c>
      <c r="G39" s="99">
        <v>5.13</v>
      </c>
      <c r="H39" s="99">
        <v>1.48</v>
      </c>
      <c r="I39" s="99">
        <v>1.17</v>
      </c>
      <c r="J39" s="99">
        <v>4.63</v>
      </c>
      <c r="K39" s="99">
        <v>3.13</v>
      </c>
      <c r="L39" s="99">
        <v>1.54</v>
      </c>
      <c r="M39" s="99">
        <v>4.6100000000000003</v>
      </c>
      <c r="N39" s="99">
        <v>4.2300000000000004</v>
      </c>
      <c r="O39" s="99">
        <v>0.72</v>
      </c>
      <c r="P39" s="99">
        <v>1.9</v>
      </c>
      <c r="Q39" s="99">
        <v>4.3</v>
      </c>
      <c r="R39" s="99">
        <v>4.53</v>
      </c>
      <c r="S39" s="99">
        <v>6.15</v>
      </c>
      <c r="T39" s="99">
        <v>4.7</v>
      </c>
      <c r="U39" s="99">
        <v>5.66</v>
      </c>
      <c r="V39" s="99">
        <v>1.66</v>
      </c>
      <c r="W39" s="99">
        <v>2.85</v>
      </c>
      <c r="X39" s="99">
        <v>2.19</v>
      </c>
      <c r="Y39" s="99">
        <v>20.96</v>
      </c>
      <c r="Z39" s="99">
        <v>9.1999999999999993</v>
      </c>
      <c r="AA39" s="99">
        <v>3.63</v>
      </c>
      <c r="AB39" s="99">
        <v>1.99</v>
      </c>
      <c r="AC39" s="99">
        <v>4.12</v>
      </c>
      <c r="AD39" s="99">
        <v>2.77</v>
      </c>
      <c r="AE39" s="92">
        <v>1882.63</v>
      </c>
      <c r="AF39" s="92">
        <v>659480.75</v>
      </c>
      <c r="AG39" s="100">
        <v>6.65</v>
      </c>
      <c r="AH39" s="92">
        <v>3174.02</v>
      </c>
      <c r="AI39" s="99" t="s">
        <v>786</v>
      </c>
      <c r="AJ39" s="99">
        <v>94.17</v>
      </c>
      <c r="AK39" s="99">
        <v>75.930000000000007</v>
      </c>
      <c r="AL39" s="99">
        <v>170.10000000000002</v>
      </c>
      <c r="AM39" s="99">
        <v>197.67</v>
      </c>
      <c r="AN39" s="99">
        <v>63.86</v>
      </c>
      <c r="AO39" s="101">
        <v>3.0329999999999999</v>
      </c>
      <c r="AP39" s="99">
        <v>147.44</v>
      </c>
      <c r="AQ39" s="99">
        <v>134.54</v>
      </c>
      <c r="AR39" s="99">
        <v>144.35</v>
      </c>
      <c r="AS39" s="99">
        <v>11.21</v>
      </c>
      <c r="AT39" s="99">
        <v>26.76</v>
      </c>
      <c r="AU39" s="99">
        <v>5.94</v>
      </c>
      <c r="AV39" s="99">
        <v>13.98</v>
      </c>
      <c r="AW39" s="99">
        <v>5.44</v>
      </c>
      <c r="AX39" s="99">
        <v>29.65</v>
      </c>
      <c r="AY39" s="99">
        <v>50.48</v>
      </c>
      <c r="AZ39" s="99">
        <v>3.98</v>
      </c>
      <c r="BA39" s="99">
        <v>1.44</v>
      </c>
      <c r="BB39" s="99">
        <v>18.32</v>
      </c>
      <c r="BC39" s="99">
        <v>25.03</v>
      </c>
      <c r="BD39" s="99">
        <v>30.21</v>
      </c>
      <c r="BE39" s="99">
        <v>34.07</v>
      </c>
      <c r="BF39" s="99">
        <v>117.76</v>
      </c>
      <c r="BG39" s="99">
        <v>15.04</v>
      </c>
      <c r="BH39" s="99">
        <v>15.85</v>
      </c>
      <c r="BI39" s="99">
        <v>23.14</v>
      </c>
      <c r="BJ39" s="99">
        <v>3.74</v>
      </c>
      <c r="BK39" s="99">
        <v>81.37</v>
      </c>
      <c r="BL39" s="99">
        <v>10.29</v>
      </c>
      <c r="BM39" s="99">
        <v>11.59</v>
      </c>
    </row>
    <row r="40" spans="1:65" x14ac:dyDescent="0.25">
      <c r="A40" s="13">
        <v>824300500</v>
      </c>
      <c r="B40" s="14" t="s">
        <v>238</v>
      </c>
      <c r="C40" s="14" t="s">
        <v>243</v>
      </c>
      <c r="D40" s="14" t="s">
        <v>244</v>
      </c>
      <c r="E40" s="99">
        <v>15.62</v>
      </c>
      <c r="F40" s="99">
        <v>7.27</v>
      </c>
      <c r="G40" s="99">
        <v>4.91</v>
      </c>
      <c r="H40" s="99">
        <v>1.45</v>
      </c>
      <c r="I40" s="99">
        <v>1.2</v>
      </c>
      <c r="J40" s="99">
        <v>4.68</v>
      </c>
      <c r="K40" s="99">
        <v>3.72</v>
      </c>
      <c r="L40" s="99">
        <v>1.48</v>
      </c>
      <c r="M40" s="99">
        <v>4.67</v>
      </c>
      <c r="N40" s="99">
        <v>4.37</v>
      </c>
      <c r="O40" s="99">
        <v>0.72</v>
      </c>
      <c r="P40" s="99">
        <v>1.87</v>
      </c>
      <c r="Q40" s="99">
        <v>4.08</v>
      </c>
      <c r="R40" s="99">
        <v>4.5999999999999996</v>
      </c>
      <c r="S40" s="99">
        <v>6.36</v>
      </c>
      <c r="T40" s="99">
        <v>4.9000000000000004</v>
      </c>
      <c r="U40" s="99">
        <v>5.86</v>
      </c>
      <c r="V40" s="99">
        <v>1.76</v>
      </c>
      <c r="W40" s="99">
        <v>2.88</v>
      </c>
      <c r="X40" s="99">
        <v>2.16</v>
      </c>
      <c r="Y40" s="99">
        <v>20.68</v>
      </c>
      <c r="Z40" s="99">
        <v>9.0299999999999994</v>
      </c>
      <c r="AA40" s="99">
        <v>3.72</v>
      </c>
      <c r="AB40" s="99">
        <v>2</v>
      </c>
      <c r="AC40" s="99">
        <v>3.96</v>
      </c>
      <c r="AD40" s="99">
        <v>2.71</v>
      </c>
      <c r="AE40" s="92">
        <v>1712.08</v>
      </c>
      <c r="AF40" s="92">
        <v>630958</v>
      </c>
      <c r="AG40" s="100">
        <v>6.69</v>
      </c>
      <c r="AH40" s="92">
        <v>3049.38</v>
      </c>
      <c r="AI40" s="99" t="s">
        <v>786</v>
      </c>
      <c r="AJ40" s="99">
        <v>110.84</v>
      </c>
      <c r="AK40" s="99">
        <v>70.489999999999995</v>
      </c>
      <c r="AL40" s="99">
        <v>181.32999999999998</v>
      </c>
      <c r="AM40" s="99">
        <v>199.15</v>
      </c>
      <c r="AN40" s="99">
        <v>71.83</v>
      </c>
      <c r="AO40" s="101">
        <v>3.13</v>
      </c>
      <c r="AP40" s="99">
        <v>105.17</v>
      </c>
      <c r="AQ40" s="99">
        <v>196.25</v>
      </c>
      <c r="AR40" s="99">
        <v>116.42</v>
      </c>
      <c r="AS40" s="99">
        <v>11.25</v>
      </c>
      <c r="AT40" s="99">
        <v>22.79</v>
      </c>
      <c r="AU40" s="99">
        <v>5.84</v>
      </c>
      <c r="AV40" s="99">
        <v>12.61</v>
      </c>
      <c r="AW40" s="99">
        <v>6.53</v>
      </c>
      <c r="AX40" s="99">
        <v>25.67</v>
      </c>
      <c r="AY40" s="99">
        <v>48.92</v>
      </c>
      <c r="AZ40" s="99">
        <v>4.25</v>
      </c>
      <c r="BA40" s="99">
        <v>1.31</v>
      </c>
      <c r="BB40" s="99">
        <v>18.670000000000002</v>
      </c>
      <c r="BC40" s="99">
        <v>45.5</v>
      </c>
      <c r="BD40" s="99">
        <v>34.54</v>
      </c>
      <c r="BE40" s="99">
        <v>41.75</v>
      </c>
      <c r="BF40" s="99">
        <v>80.42</v>
      </c>
      <c r="BG40" s="99">
        <v>11.15</v>
      </c>
      <c r="BH40" s="99">
        <v>11.35</v>
      </c>
      <c r="BI40" s="99">
        <v>22.17</v>
      </c>
      <c r="BJ40" s="99">
        <v>4.05</v>
      </c>
      <c r="BK40" s="99">
        <v>65.459999999999994</v>
      </c>
      <c r="BL40" s="99">
        <v>10.53</v>
      </c>
      <c r="BM40" s="99">
        <v>11.64</v>
      </c>
    </row>
    <row r="41" spans="1:65" x14ac:dyDescent="0.25">
      <c r="A41" s="13">
        <v>839380800</v>
      </c>
      <c r="B41" s="14" t="s">
        <v>238</v>
      </c>
      <c r="C41" s="14" t="s">
        <v>245</v>
      </c>
      <c r="D41" s="14" t="s">
        <v>246</v>
      </c>
      <c r="E41" s="99">
        <v>15.63</v>
      </c>
      <c r="F41" s="99">
        <v>7.38</v>
      </c>
      <c r="G41" s="99">
        <v>4.63</v>
      </c>
      <c r="H41" s="99">
        <v>1.48</v>
      </c>
      <c r="I41" s="99">
        <v>1.19</v>
      </c>
      <c r="J41" s="99">
        <v>4.53</v>
      </c>
      <c r="K41" s="99">
        <v>3.27</v>
      </c>
      <c r="L41" s="99">
        <v>1.42</v>
      </c>
      <c r="M41" s="99">
        <v>4.47</v>
      </c>
      <c r="N41" s="99">
        <v>4.21</v>
      </c>
      <c r="O41" s="99">
        <v>0.72</v>
      </c>
      <c r="P41" s="99">
        <v>1.87</v>
      </c>
      <c r="Q41" s="99">
        <v>3.79</v>
      </c>
      <c r="R41" s="99">
        <v>4.46</v>
      </c>
      <c r="S41" s="99">
        <v>5.49</v>
      </c>
      <c r="T41" s="99">
        <v>4.76</v>
      </c>
      <c r="U41" s="99">
        <v>4.6500000000000004</v>
      </c>
      <c r="V41" s="99">
        <v>1.55</v>
      </c>
      <c r="W41" s="99">
        <v>2.88</v>
      </c>
      <c r="X41" s="99">
        <v>2.0299999999999998</v>
      </c>
      <c r="Y41" s="99">
        <v>19.7</v>
      </c>
      <c r="Z41" s="99">
        <v>8.7899999999999991</v>
      </c>
      <c r="AA41" s="99">
        <v>4.03</v>
      </c>
      <c r="AB41" s="99">
        <v>1.97</v>
      </c>
      <c r="AC41" s="99">
        <v>4.01</v>
      </c>
      <c r="AD41" s="99">
        <v>2.74</v>
      </c>
      <c r="AE41" s="92">
        <v>1422</v>
      </c>
      <c r="AF41" s="92">
        <v>425078.5</v>
      </c>
      <c r="AG41" s="100">
        <v>6.7</v>
      </c>
      <c r="AH41" s="92">
        <v>2058.1</v>
      </c>
      <c r="AI41" s="99" t="s">
        <v>786</v>
      </c>
      <c r="AJ41" s="99">
        <v>126.68</v>
      </c>
      <c r="AK41" s="99">
        <v>72.239999999999995</v>
      </c>
      <c r="AL41" s="99">
        <v>198.92000000000002</v>
      </c>
      <c r="AM41" s="99">
        <v>196.39</v>
      </c>
      <c r="AN41" s="99">
        <v>54.48</v>
      </c>
      <c r="AO41" s="101">
        <v>2.96</v>
      </c>
      <c r="AP41" s="99">
        <v>112.05</v>
      </c>
      <c r="AQ41" s="99">
        <v>167.33</v>
      </c>
      <c r="AR41" s="99">
        <v>118.8</v>
      </c>
      <c r="AS41" s="99">
        <v>11.12</v>
      </c>
      <c r="AT41" s="99">
        <v>22.41</v>
      </c>
      <c r="AU41" s="99">
        <v>7.24</v>
      </c>
      <c r="AV41" s="99">
        <v>12.89</v>
      </c>
      <c r="AW41" s="99">
        <v>5.5</v>
      </c>
      <c r="AX41" s="99">
        <v>23.67</v>
      </c>
      <c r="AY41" s="99">
        <v>41.67</v>
      </c>
      <c r="AZ41" s="99">
        <v>4</v>
      </c>
      <c r="BA41" s="99">
        <v>1.51</v>
      </c>
      <c r="BB41" s="99">
        <v>16.809999999999999</v>
      </c>
      <c r="BC41" s="99">
        <v>48.03</v>
      </c>
      <c r="BD41" s="99">
        <v>22.71</v>
      </c>
      <c r="BE41" s="99">
        <v>34.44</v>
      </c>
      <c r="BF41" s="99">
        <v>76.31</v>
      </c>
      <c r="BG41" s="99">
        <v>11.05</v>
      </c>
      <c r="BH41" s="99">
        <v>11.5</v>
      </c>
      <c r="BI41" s="99">
        <v>13.01</v>
      </c>
      <c r="BJ41" s="99">
        <v>4.1100000000000003</v>
      </c>
      <c r="BK41" s="99">
        <v>42.21</v>
      </c>
      <c r="BL41" s="99">
        <v>10.7</v>
      </c>
      <c r="BM41" s="99">
        <v>11.42</v>
      </c>
    </row>
    <row r="42" spans="1:65" x14ac:dyDescent="0.25">
      <c r="A42" s="13">
        <v>925540400</v>
      </c>
      <c r="B42" s="14" t="s">
        <v>247</v>
      </c>
      <c r="C42" s="14" t="s">
        <v>250</v>
      </c>
      <c r="D42" s="14" t="s">
        <v>251</v>
      </c>
      <c r="E42" s="99">
        <v>15.61</v>
      </c>
      <c r="F42" s="99">
        <v>6.79</v>
      </c>
      <c r="G42" s="99">
        <v>5.24</v>
      </c>
      <c r="H42" s="99">
        <v>1.49</v>
      </c>
      <c r="I42" s="99">
        <v>1.27</v>
      </c>
      <c r="J42" s="99">
        <v>4.84</v>
      </c>
      <c r="K42" s="99">
        <v>3.94</v>
      </c>
      <c r="L42" s="99">
        <v>1.73</v>
      </c>
      <c r="M42" s="99">
        <v>5.23</v>
      </c>
      <c r="N42" s="99">
        <v>4.26</v>
      </c>
      <c r="O42" s="99">
        <v>0.75</v>
      </c>
      <c r="P42" s="99">
        <v>1.95</v>
      </c>
      <c r="Q42" s="99">
        <v>3.9</v>
      </c>
      <c r="R42" s="99">
        <v>4.47</v>
      </c>
      <c r="S42" s="99">
        <v>5.15</v>
      </c>
      <c r="T42" s="99">
        <v>4.97</v>
      </c>
      <c r="U42" s="99">
        <v>5.58</v>
      </c>
      <c r="V42" s="99">
        <v>1.58</v>
      </c>
      <c r="W42" s="99">
        <v>2.82</v>
      </c>
      <c r="X42" s="99">
        <v>2.0699999999999998</v>
      </c>
      <c r="Y42" s="99">
        <v>20.22</v>
      </c>
      <c r="Z42" s="99">
        <v>9.65</v>
      </c>
      <c r="AA42" s="99">
        <v>3.75</v>
      </c>
      <c r="AB42" s="99">
        <v>1.89</v>
      </c>
      <c r="AC42" s="99">
        <v>4.1100000000000003</v>
      </c>
      <c r="AD42" s="99">
        <v>2.62</v>
      </c>
      <c r="AE42" s="92">
        <v>1927.89</v>
      </c>
      <c r="AF42" s="92">
        <v>363781.5</v>
      </c>
      <c r="AG42" s="100">
        <v>6.92</v>
      </c>
      <c r="AH42" s="92">
        <v>1800.37</v>
      </c>
      <c r="AI42" s="99" t="s">
        <v>786</v>
      </c>
      <c r="AJ42" s="99">
        <v>198.81</v>
      </c>
      <c r="AK42" s="99">
        <v>114.94</v>
      </c>
      <c r="AL42" s="99">
        <v>313.75</v>
      </c>
      <c r="AM42" s="99">
        <v>188.51</v>
      </c>
      <c r="AN42" s="99">
        <v>58.63</v>
      </c>
      <c r="AO42" s="101">
        <v>3.26</v>
      </c>
      <c r="AP42" s="99">
        <v>146.21</v>
      </c>
      <c r="AQ42" s="99">
        <v>168.71</v>
      </c>
      <c r="AR42" s="99">
        <v>123.75</v>
      </c>
      <c r="AS42" s="99">
        <v>11.31</v>
      </c>
      <c r="AT42" s="99">
        <v>15.72</v>
      </c>
      <c r="AU42" s="99">
        <v>6.79</v>
      </c>
      <c r="AV42" s="99">
        <v>11.01</v>
      </c>
      <c r="AW42" s="99">
        <v>6.01</v>
      </c>
      <c r="AX42" s="99">
        <v>30.58</v>
      </c>
      <c r="AY42" s="99">
        <v>49.69</v>
      </c>
      <c r="AZ42" s="99">
        <v>4.0599999999999996</v>
      </c>
      <c r="BA42" s="99">
        <v>1.65</v>
      </c>
      <c r="BB42" s="99">
        <v>19.440000000000001</v>
      </c>
      <c r="BC42" s="99">
        <v>34.17</v>
      </c>
      <c r="BD42" s="99">
        <v>27.77</v>
      </c>
      <c r="BE42" s="99">
        <v>34.01</v>
      </c>
      <c r="BF42" s="99">
        <v>96.58</v>
      </c>
      <c r="BG42" s="99">
        <v>9.15</v>
      </c>
      <c r="BH42" s="99">
        <v>13.29</v>
      </c>
      <c r="BI42" s="99">
        <v>19.98</v>
      </c>
      <c r="BJ42" s="99">
        <v>3.82</v>
      </c>
      <c r="BK42" s="99">
        <v>99.57</v>
      </c>
      <c r="BL42" s="99">
        <v>11.24</v>
      </c>
      <c r="BM42" s="99">
        <v>12.06</v>
      </c>
    </row>
    <row r="43" spans="1:65" x14ac:dyDescent="0.25">
      <c r="A43" s="13">
        <v>935300620</v>
      </c>
      <c r="B43" s="14" t="s">
        <v>247</v>
      </c>
      <c r="C43" s="14" t="s">
        <v>252</v>
      </c>
      <c r="D43" s="14" t="s">
        <v>253</v>
      </c>
      <c r="E43" s="99">
        <v>15.68</v>
      </c>
      <c r="F43" s="99">
        <v>6.79</v>
      </c>
      <c r="G43" s="99">
        <v>5.07</v>
      </c>
      <c r="H43" s="99">
        <v>1.46</v>
      </c>
      <c r="I43" s="99">
        <v>1.28</v>
      </c>
      <c r="J43" s="99">
        <v>4.78</v>
      </c>
      <c r="K43" s="99">
        <v>3.93</v>
      </c>
      <c r="L43" s="99">
        <v>1.68</v>
      </c>
      <c r="M43" s="99">
        <v>5.03</v>
      </c>
      <c r="N43" s="99">
        <v>4.3499999999999996</v>
      </c>
      <c r="O43" s="99">
        <v>0.75</v>
      </c>
      <c r="P43" s="99">
        <v>1.96</v>
      </c>
      <c r="Q43" s="99">
        <v>3.87</v>
      </c>
      <c r="R43" s="99">
        <v>4.4000000000000004</v>
      </c>
      <c r="S43" s="99">
        <v>5.12</v>
      </c>
      <c r="T43" s="99">
        <v>4.9400000000000004</v>
      </c>
      <c r="U43" s="99">
        <v>5.48</v>
      </c>
      <c r="V43" s="99">
        <v>1.6</v>
      </c>
      <c r="W43" s="99">
        <v>2.77</v>
      </c>
      <c r="X43" s="99">
        <v>2.0499999999999998</v>
      </c>
      <c r="Y43" s="99">
        <v>20.12</v>
      </c>
      <c r="Z43" s="99">
        <v>9.5299999999999994</v>
      </c>
      <c r="AA43" s="99">
        <v>3.74</v>
      </c>
      <c r="AB43" s="99">
        <v>1.85</v>
      </c>
      <c r="AC43" s="99">
        <v>4.0599999999999996</v>
      </c>
      <c r="AD43" s="99">
        <v>2.63</v>
      </c>
      <c r="AE43" s="92">
        <v>2358.81</v>
      </c>
      <c r="AF43" s="92">
        <v>414993.25</v>
      </c>
      <c r="AG43" s="100">
        <v>6.76</v>
      </c>
      <c r="AH43" s="92">
        <v>2022.19</v>
      </c>
      <c r="AI43" s="99" t="s">
        <v>786</v>
      </c>
      <c r="AJ43" s="99">
        <v>241.94</v>
      </c>
      <c r="AK43" s="99">
        <v>109.09</v>
      </c>
      <c r="AL43" s="99">
        <v>351.03</v>
      </c>
      <c r="AM43" s="99">
        <v>188.51</v>
      </c>
      <c r="AN43" s="99">
        <v>76.14</v>
      </c>
      <c r="AO43" s="101">
        <v>3.2909999999999999</v>
      </c>
      <c r="AP43" s="99">
        <v>193.38</v>
      </c>
      <c r="AQ43" s="99">
        <v>190.5</v>
      </c>
      <c r="AR43" s="99">
        <v>124.25</v>
      </c>
      <c r="AS43" s="99">
        <v>11.29</v>
      </c>
      <c r="AT43" s="99">
        <v>17.079999999999998</v>
      </c>
      <c r="AU43" s="99">
        <v>6.7</v>
      </c>
      <c r="AV43" s="99">
        <v>10.19</v>
      </c>
      <c r="AW43" s="99">
        <v>5.74</v>
      </c>
      <c r="AX43" s="99">
        <v>29.71</v>
      </c>
      <c r="AY43" s="99">
        <v>56.71</v>
      </c>
      <c r="AZ43" s="99">
        <v>4.01</v>
      </c>
      <c r="BA43" s="99">
        <v>1.62</v>
      </c>
      <c r="BB43" s="99">
        <v>15.17</v>
      </c>
      <c r="BC43" s="99">
        <v>34.76</v>
      </c>
      <c r="BD43" s="99">
        <v>26.08</v>
      </c>
      <c r="BE43" s="99">
        <v>33.229999999999997</v>
      </c>
      <c r="BF43" s="99">
        <v>102.79</v>
      </c>
      <c r="BG43" s="99">
        <v>19.05</v>
      </c>
      <c r="BH43" s="99">
        <v>13.16</v>
      </c>
      <c r="BI43" s="99">
        <v>20.8</v>
      </c>
      <c r="BJ43" s="99">
        <v>3.95</v>
      </c>
      <c r="BK43" s="99">
        <v>104</v>
      </c>
      <c r="BL43" s="99">
        <v>11.29</v>
      </c>
      <c r="BM43" s="99">
        <v>12.96</v>
      </c>
    </row>
    <row r="44" spans="1:65" x14ac:dyDescent="0.25">
      <c r="A44" s="13">
        <v>914860800</v>
      </c>
      <c r="B44" s="14" t="s">
        <v>247</v>
      </c>
      <c r="C44" s="14" t="s">
        <v>248</v>
      </c>
      <c r="D44" s="14" t="s">
        <v>249</v>
      </c>
      <c r="E44" s="99">
        <v>15.64</v>
      </c>
      <c r="F44" s="99">
        <v>6.79</v>
      </c>
      <c r="G44" s="99">
        <v>5.49</v>
      </c>
      <c r="H44" s="99">
        <v>1.63</v>
      </c>
      <c r="I44" s="99">
        <v>1.29</v>
      </c>
      <c r="J44" s="99">
        <v>4.9000000000000004</v>
      </c>
      <c r="K44" s="99">
        <v>4</v>
      </c>
      <c r="L44" s="99">
        <v>1.88</v>
      </c>
      <c r="M44" s="99">
        <v>5.45</v>
      </c>
      <c r="N44" s="99">
        <v>4.1900000000000004</v>
      </c>
      <c r="O44" s="99">
        <v>0.77</v>
      </c>
      <c r="P44" s="99">
        <v>2.06</v>
      </c>
      <c r="Q44" s="99">
        <v>4</v>
      </c>
      <c r="R44" s="99">
        <v>4.4400000000000004</v>
      </c>
      <c r="S44" s="99">
        <v>5.29</v>
      </c>
      <c r="T44" s="99">
        <v>4.9000000000000004</v>
      </c>
      <c r="U44" s="99">
        <v>6.4</v>
      </c>
      <c r="V44" s="99">
        <v>1.69</v>
      </c>
      <c r="W44" s="99">
        <v>2.98</v>
      </c>
      <c r="X44" s="99">
        <v>2.21</v>
      </c>
      <c r="Y44" s="99">
        <v>20.88</v>
      </c>
      <c r="Z44" s="99">
        <v>9.9</v>
      </c>
      <c r="AA44" s="99">
        <v>3.65</v>
      </c>
      <c r="AB44" s="99">
        <v>1.93</v>
      </c>
      <c r="AC44" s="99">
        <v>4.1100000000000003</v>
      </c>
      <c r="AD44" s="99">
        <v>2.67</v>
      </c>
      <c r="AE44" s="92">
        <v>3055.88</v>
      </c>
      <c r="AF44" s="92">
        <v>801918.86</v>
      </c>
      <c r="AG44" s="100">
        <v>6.61</v>
      </c>
      <c r="AH44" s="92">
        <v>3843.53</v>
      </c>
      <c r="AI44" s="99" t="s">
        <v>786</v>
      </c>
      <c r="AJ44" s="99">
        <v>194.27</v>
      </c>
      <c r="AK44" s="99">
        <v>133.07</v>
      </c>
      <c r="AL44" s="99">
        <v>327.34000000000003</v>
      </c>
      <c r="AM44" s="99">
        <v>188.51</v>
      </c>
      <c r="AN44" s="99">
        <v>75</v>
      </c>
      <c r="AO44" s="101">
        <v>3.3740000000000001</v>
      </c>
      <c r="AP44" s="99">
        <v>174.88</v>
      </c>
      <c r="AQ44" s="99">
        <v>176</v>
      </c>
      <c r="AR44" s="99">
        <v>143.5</v>
      </c>
      <c r="AS44" s="99">
        <v>11.45</v>
      </c>
      <c r="AT44" s="99">
        <v>19.989999999999998</v>
      </c>
      <c r="AU44" s="99">
        <v>6.21</v>
      </c>
      <c r="AV44" s="99">
        <v>12.36</v>
      </c>
      <c r="AW44" s="99">
        <v>6.06</v>
      </c>
      <c r="AX44" s="99">
        <v>40.58</v>
      </c>
      <c r="AY44" s="99">
        <v>62.36</v>
      </c>
      <c r="AZ44" s="99">
        <v>4.16</v>
      </c>
      <c r="BA44" s="99">
        <v>1.63</v>
      </c>
      <c r="BB44" s="99">
        <v>19.16</v>
      </c>
      <c r="BC44" s="99">
        <v>33.880000000000003</v>
      </c>
      <c r="BD44" s="99">
        <v>26.61</v>
      </c>
      <c r="BE44" s="99">
        <v>32.85</v>
      </c>
      <c r="BF44" s="99">
        <v>91.56</v>
      </c>
      <c r="BG44" s="99">
        <v>20.239999999999998</v>
      </c>
      <c r="BH44" s="99">
        <v>15.81</v>
      </c>
      <c r="BI44" s="99">
        <v>29.42</v>
      </c>
      <c r="BJ44" s="99">
        <v>3.6</v>
      </c>
      <c r="BK44" s="99">
        <v>100</v>
      </c>
      <c r="BL44" s="99">
        <v>11.14</v>
      </c>
      <c r="BM44" s="99">
        <v>11.95</v>
      </c>
    </row>
    <row r="45" spans="1:65" x14ac:dyDescent="0.25">
      <c r="A45" s="13">
        <v>1020100500</v>
      </c>
      <c r="B45" s="14" t="s">
        <v>254</v>
      </c>
      <c r="C45" s="14" t="s">
        <v>255</v>
      </c>
      <c r="D45" s="14" t="s">
        <v>256</v>
      </c>
      <c r="E45" s="99">
        <v>15.59</v>
      </c>
      <c r="F45" s="99">
        <v>6.98</v>
      </c>
      <c r="G45" s="99">
        <v>4.76</v>
      </c>
      <c r="H45" s="99">
        <v>1.48</v>
      </c>
      <c r="I45" s="99">
        <v>1.21</v>
      </c>
      <c r="J45" s="99">
        <v>4.66</v>
      </c>
      <c r="K45" s="99">
        <v>3.53</v>
      </c>
      <c r="L45" s="99">
        <v>1.46</v>
      </c>
      <c r="M45" s="99">
        <v>4.71</v>
      </c>
      <c r="N45" s="99">
        <v>4.67</v>
      </c>
      <c r="O45" s="99">
        <v>0.73</v>
      </c>
      <c r="P45" s="99">
        <v>1.88</v>
      </c>
      <c r="Q45" s="99">
        <v>3.98</v>
      </c>
      <c r="R45" s="99">
        <v>4.49</v>
      </c>
      <c r="S45" s="99">
        <v>5.07</v>
      </c>
      <c r="T45" s="99">
        <v>5.07</v>
      </c>
      <c r="U45" s="99">
        <v>4.9000000000000004</v>
      </c>
      <c r="V45" s="99">
        <v>1.67</v>
      </c>
      <c r="W45" s="99">
        <v>2.89</v>
      </c>
      <c r="X45" s="99">
        <v>1.96</v>
      </c>
      <c r="Y45" s="99">
        <v>20.079999999999998</v>
      </c>
      <c r="Z45" s="99">
        <v>8.4</v>
      </c>
      <c r="AA45" s="99">
        <v>4.12</v>
      </c>
      <c r="AB45" s="99">
        <v>2.0299999999999998</v>
      </c>
      <c r="AC45" s="99">
        <v>3.98</v>
      </c>
      <c r="AD45" s="99">
        <v>2.7</v>
      </c>
      <c r="AE45" s="92">
        <v>1736.74</v>
      </c>
      <c r="AF45" s="92">
        <v>375459.63</v>
      </c>
      <c r="AG45" s="100">
        <v>6.94</v>
      </c>
      <c r="AH45" s="92">
        <v>1863.06</v>
      </c>
      <c r="AI45" s="99" t="s">
        <v>786</v>
      </c>
      <c r="AJ45" s="99">
        <v>110.72</v>
      </c>
      <c r="AK45" s="99">
        <v>89.31</v>
      </c>
      <c r="AL45" s="99">
        <v>200.03</v>
      </c>
      <c r="AM45" s="99">
        <v>187.13</v>
      </c>
      <c r="AN45" s="99">
        <v>75.45</v>
      </c>
      <c r="AO45" s="101">
        <v>3.1930000000000001</v>
      </c>
      <c r="AP45" s="99">
        <v>158.63</v>
      </c>
      <c r="AQ45" s="99">
        <v>159.94</v>
      </c>
      <c r="AR45" s="99">
        <v>119.97</v>
      </c>
      <c r="AS45" s="99">
        <v>11.12</v>
      </c>
      <c r="AT45" s="99">
        <v>15.34</v>
      </c>
      <c r="AU45" s="99">
        <v>6.14</v>
      </c>
      <c r="AV45" s="99">
        <v>11.86</v>
      </c>
      <c r="AW45" s="99">
        <v>5.47</v>
      </c>
      <c r="AX45" s="99">
        <v>28.53</v>
      </c>
      <c r="AY45" s="99">
        <v>47.57</v>
      </c>
      <c r="AZ45" s="99">
        <v>4.04</v>
      </c>
      <c r="BA45" s="99">
        <v>1.59</v>
      </c>
      <c r="BB45" s="99">
        <v>16.829999999999998</v>
      </c>
      <c r="BC45" s="99">
        <v>33.590000000000003</v>
      </c>
      <c r="BD45" s="99">
        <v>28.04</v>
      </c>
      <c r="BE45" s="99">
        <v>41.45</v>
      </c>
      <c r="BF45" s="99">
        <v>71.56</v>
      </c>
      <c r="BG45" s="99">
        <v>5.72</v>
      </c>
      <c r="BH45" s="99">
        <v>12.42</v>
      </c>
      <c r="BI45" s="99">
        <v>19.28</v>
      </c>
      <c r="BJ45" s="99">
        <v>3.83</v>
      </c>
      <c r="BK45" s="99">
        <v>91.1</v>
      </c>
      <c r="BL45" s="99">
        <v>10.02</v>
      </c>
      <c r="BM45" s="99">
        <v>9.8699999999999992</v>
      </c>
    </row>
    <row r="46" spans="1:65" x14ac:dyDescent="0.25">
      <c r="A46" s="13">
        <v>1020100550</v>
      </c>
      <c r="B46" s="14" t="s">
        <v>254</v>
      </c>
      <c r="C46" s="14" t="s">
        <v>255</v>
      </c>
      <c r="D46" s="14" t="s">
        <v>866</v>
      </c>
      <c r="E46" s="99">
        <v>15.6</v>
      </c>
      <c r="F46" s="99">
        <v>6.58</v>
      </c>
      <c r="G46" s="99">
        <v>4.7699999999999996</v>
      </c>
      <c r="H46" s="99">
        <v>1.47</v>
      </c>
      <c r="I46" s="99">
        <v>1.22</v>
      </c>
      <c r="J46" s="99">
        <v>4.6500000000000004</v>
      </c>
      <c r="K46" s="99">
        <v>3.29</v>
      </c>
      <c r="L46" s="99">
        <v>1.47</v>
      </c>
      <c r="M46" s="99">
        <v>4.5199999999999996</v>
      </c>
      <c r="N46" s="99">
        <v>4.4400000000000004</v>
      </c>
      <c r="O46" s="99">
        <v>0.72</v>
      </c>
      <c r="P46" s="99">
        <v>1.87</v>
      </c>
      <c r="Q46" s="99">
        <v>4</v>
      </c>
      <c r="R46" s="99">
        <v>4.4800000000000004</v>
      </c>
      <c r="S46" s="99">
        <v>5.36</v>
      </c>
      <c r="T46" s="99">
        <v>5.2</v>
      </c>
      <c r="U46" s="99">
        <v>4.91</v>
      </c>
      <c r="V46" s="99">
        <v>1.65</v>
      </c>
      <c r="W46" s="99">
        <v>2.85</v>
      </c>
      <c r="X46" s="99">
        <v>2.0299999999999998</v>
      </c>
      <c r="Y46" s="99">
        <v>19.850000000000001</v>
      </c>
      <c r="Z46" s="99">
        <v>8.32</v>
      </c>
      <c r="AA46" s="99">
        <v>3.73</v>
      </c>
      <c r="AB46" s="99">
        <v>2.06</v>
      </c>
      <c r="AC46" s="99">
        <v>3.8</v>
      </c>
      <c r="AD46" s="99">
        <v>2.76</v>
      </c>
      <c r="AE46" s="92">
        <v>1510.74</v>
      </c>
      <c r="AF46" s="92">
        <v>441254.77</v>
      </c>
      <c r="AG46" s="100">
        <v>6.8</v>
      </c>
      <c r="AH46" s="92">
        <v>2153.1</v>
      </c>
      <c r="AI46" s="99" t="s">
        <v>786</v>
      </c>
      <c r="AJ46" s="99">
        <v>108.08</v>
      </c>
      <c r="AK46" s="99">
        <v>105.94</v>
      </c>
      <c r="AL46" s="99">
        <v>214.01999999999998</v>
      </c>
      <c r="AM46" s="99">
        <v>187.77</v>
      </c>
      <c r="AN46" s="99">
        <v>60.2</v>
      </c>
      <c r="AO46" s="101">
        <v>3.36</v>
      </c>
      <c r="AP46" s="99">
        <v>134.91999999999999</v>
      </c>
      <c r="AQ46" s="99">
        <v>88.02</v>
      </c>
      <c r="AR46" s="99">
        <v>167.81</v>
      </c>
      <c r="AS46" s="99">
        <v>11.1</v>
      </c>
      <c r="AT46" s="99">
        <v>21.48</v>
      </c>
      <c r="AU46" s="99">
        <v>5.6</v>
      </c>
      <c r="AV46" s="99">
        <v>11.75</v>
      </c>
      <c r="AW46" s="99">
        <v>5.53</v>
      </c>
      <c r="AX46" s="99">
        <v>28.72</v>
      </c>
      <c r="AY46" s="99">
        <v>58.03</v>
      </c>
      <c r="AZ46" s="99">
        <v>4.04</v>
      </c>
      <c r="BA46" s="99">
        <v>1.59</v>
      </c>
      <c r="BB46" s="99">
        <v>16.12</v>
      </c>
      <c r="BC46" s="99">
        <v>44.49</v>
      </c>
      <c r="BD46" s="99">
        <v>44.07</v>
      </c>
      <c r="BE46" s="99">
        <v>48.07</v>
      </c>
      <c r="BF46" s="99">
        <v>123.06</v>
      </c>
      <c r="BG46" s="99">
        <v>4</v>
      </c>
      <c r="BH46" s="99">
        <v>14.42</v>
      </c>
      <c r="BI46" s="99">
        <v>16.43</v>
      </c>
      <c r="BJ46" s="99">
        <v>5.04</v>
      </c>
      <c r="BK46" s="99">
        <v>68.400000000000006</v>
      </c>
      <c r="BL46" s="99">
        <v>10.35</v>
      </c>
      <c r="BM46" s="99">
        <v>11.82</v>
      </c>
    </row>
    <row r="47" spans="1:65" x14ac:dyDescent="0.25">
      <c r="A47" s="13">
        <v>1048864750</v>
      </c>
      <c r="B47" s="14" t="s">
        <v>254</v>
      </c>
      <c r="C47" s="14" t="s">
        <v>257</v>
      </c>
      <c r="D47" s="14" t="s">
        <v>867</v>
      </c>
      <c r="E47" s="99">
        <v>15.61</v>
      </c>
      <c r="F47" s="99">
        <v>6.6</v>
      </c>
      <c r="G47" s="99">
        <v>5.48</v>
      </c>
      <c r="H47" s="99">
        <v>1.5</v>
      </c>
      <c r="I47" s="99">
        <v>1.33</v>
      </c>
      <c r="J47" s="99">
        <v>4.74</v>
      </c>
      <c r="K47" s="99">
        <v>3.2</v>
      </c>
      <c r="L47" s="99">
        <v>1.64</v>
      </c>
      <c r="M47" s="99">
        <v>5.05</v>
      </c>
      <c r="N47" s="99">
        <v>4.43</v>
      </c>
      <c r="O47" s="99">
        <v>0.76</v>
      </c>
      <c r="P47" s="99">
        <v>2.08</v>
      </c>
      <c r="Q47" s="99">
        <v>4.13</v>
      </c>
      <c r="R47" s="99">
        <v>4.5</v>
      </c>
      <c r="S47" s="99">
        <v>5.45</v>
      </c>
      <c r="T47" s="99">
        <v>5.33</v>
      </c>
      <c r="U47" s="99">
        <v>5.91</v>
      </c>
      <c r="V47" s="99">
        <v>1.8</v>
      </c>
      <c r="W47" s="99">
        <v>2.92</v>
      </c>
      <c r="X47" s="99">
        <v>2.09</v>
      </c>
      <c r="Y47" s="99">
        <v>20.12</v>
      </c>
      <c r="Z47" s="99">
        <v>9.76</v>
      </c>
      <c r="AA47" s="99">
        <v>3.85</v>
      </c>
      <c r="AB47" s="99">
        <v>2.0499999999999998</v>
      </c>
      <c r="AC47" s="99">
        <v>3.85</v>
      </c>
      <c r="AD47" s="99">
        <v>2.92</v>
      </c>
      <c r="AE47" s="92">
        <v>1650.45</v>
      </c>
      <c r="AF47" s="92">
        <v>563497.68999999994</v>
      </c>
      <c r="AG47" s="100">
        <v>6.73</v>
      </c>
      <c r="AH47" s="92">
        <v>2730.86</v>
      </c>
      <c r="AI47" s="99" t="s">
        <v>786</v>
      </c>
      <c r="AJ47" s="99">
        <v>122.77</v>
      </c>
      <c r="AK47" s="99">
        <v>93.05</v>
      </c>
      <c r="AL47" s="99">
        <v>215.82</v>
      </c>
      <c r="AM47" s="99">
        <v>187.77</v>
      </c>
      <c r="AN47" s="99">
        <v>49.43</v>
      </c>
      <c r="AO47" s="101">
        <v>3.3050000000000002</v>
      </c>
      <c r="AP47" s="99">
        <v>136.11000000000001</v>
      </c>
      <c r="AQ47" s="99">
        <v>154.76</v>
      </c>
      <c r="AR47" s="99">
        <v>112.72</v>
      </c>
      <c r="AS47" s="99">
        <v>11.28</v>
      </c>
      <c r="AT47" s="99">
        <v>14.8</v>
      </c>
      <c r="AU47" s="99">
        <v>6.23</v>
      </c>
      <c r="AV47" s="99">
        <v>10.78</v>
      </c>
      <c r="AW47" s="99">
        <v>5.51</v>
      </c>
      <c r="AX47" s="99">
        <v>37.33</v>
      </c>
      <c r="AY47" s="99">
        <v>63.66</v>
      </c>
      <c r="AZ47" s="99">
        <v>4.03</v>
      </c>
      <c r="BA47" s="99">
        <v>1.74</v>
      </c>
      <c r="BB47" s="99">
        <v>14.02</v>
      </c>
      <c r="BC47" s="99">
        <v>48.53</v>
      </c>
      <c r="BD47" s="99">
        <v>35.770000000000003</v>
      </c>
      <c r="BE47" s="99">
        <v>52.72</v>
      </c>
      <c r="BF47" s="99">
        <v>142.22</v>
      </c>
      <c r="BG47" s="99">
        <v>41.64</v>
      </c>
      <c r="BH47" s="99">
        <v>13.84</v>
      </c>
      <c r="BI47" s="99">
        <v>20.48</v>
      </c>
      <c r="BJ47" s="99">
        <v>3.72</v>
      </c>
      <c r="BK47" s="99">
        <v>72.67</v>
      </c>
      <c r="BL47" s="99">
        <v>10.35</v>
      </c>
      <c r="BM47" s="99">
        <v>11.82</v>
      </c>
    </row>
    <row r="48" spans="1:65" x14ac:dyDescent="0.25">
      <c r="A48" s="13">
        <v>1041540600</v>
      </c>
      <c r="B48" s="14" t="s">
        <v>254</v>
      </c>
      <c r="C48" s="14" t="s">
        <v>770</v>
      </c>
      <c r="D48" s="14" t="s">
        <v>771</v>
      </c>
      <c r="E48" s="99">
        <v>15.62</v>
      </c>
      <c r="F48" s="99">
        <v>6.98</v>
      </c>
      <c r="G48" s="99">
        <v>4.88</v>
      </c>
      <c r="H48" s="99">
        <v>1.47</v>
      </c>
      <c r="I48" s="99">
        <v>1.24</v>
      </c>
      <c r="J48" s="99">
        <v>4.66</v>
      </c>
      <c r="K48" s="99">
        <v>3.56</v>
      </c>
      <c r="L48" s="99">
        <v>1.52</v>
      </c>
      <c r="M48" s="99">
        <v>4.71</v>
      </c>
      <c r="N48" s="99">
        <v>4.6900000000000004</v>
      </c>
      <c r="O48" s="99">
        <v>0.78</v>
      </c>
      <c r="P48" s="99">
        <v>1.88</v>
      </c>
      <c r="Q48" s="99">
        <v>4.07</v>
      </c>
      <c r="R48" s="99">
        <v>4.53</v>
      </c>
      <c r="S48" s="99">
        <v>5.29</v>
      </c>
      <c r="T48" s="99">
        <v>5.1100000000000003</v>
      </c>
      <c r="U48" s="99">
        <v>5.07</v>
      </c>
      <c r="V48" s="99">
        <v>1.68</v>
      </c>
      <c r="W48" s="99">
        <v>2.8</v>
      </c>
      <c r="X48" s="99">
        <v>2.0299999999999998</v>
      </c>
      <c r="Y48" s="99">
        <v>19.690000000000001</v>
      </c>
      <c r="Z48" s="99">
        <v>8.82</v>
      </c>
      <c r="AA48" s="99">
        <v>3.76</v>
      </c>
      <c r="AB48" s="99">
        <v>2.0299999999999998</v>
      </c>
      <c r="AC48" s="99">
        <v>3.99</v>
      </c>
      <c r="AD48" s="99">
        <v>2.77</v>
      </c>
      <c r="AE48" s="92">
        <v>1777.07</v>
      </c>
      <c r="AF48" s="92">
        <v>550538.5</v>
      </c>
      <c r="AG48" s="100">
        <v>6.69</v>
      </c>
      <c r="AH48" s="92">
        <v>2661.66</v>
      </c>
      <c r="AI48" s="99" t="s">
        <v>786</v>
      </c>
      <c r="AJ48" s="99">
        <v>107.37</v>
      </c>
      <c r="AK48" s="99">
        <v>91.23</v>
      </c>
      <c r="AL48" s="99">
        <v>198.60000000000002</v>
      </c>
      <c r="AM48" s="99">
        <v>187.04</v>
      </c>
      <c r="AN48" s="99">
        <v>57.99</v>
      </c>
      <c r="AO48" s="101">
        <v>3.2090000000000001</v>
      </c>
      <c r="AP48" s="99">
        <v>136.36000000000001</v>
      </c>
      <c r="AQ48" s="99">
        <v>160.88</v>
      </c>
      <c r="AR48" s="99">
        <v>127</v>
      </c>
      <c r="AS48" s="99">
        <v>11.19</v>
      </c>
      <c r="AT48" s="99">
        <v>17.93</v>
      </c>
      <c r="AU48" s="99">
        <v>5.61</v>
      </c>
      <c r="AV48" s="99">
        <v>11.87</v>
      </c>
      <c r="AW48" s="99">
        <v>5.26</v>
      </c>
      <c r="AX48" s="99">
        <v>31.06</v>
      </c>
      <c r="AY48" s="99">
        <v>52.52</v>
      </c>
      <c r="AZ48" s="99">
        <v>4.12</v>
      </c>
      <c r="BA48" s="99">
        <v>1.55</v>
      </c>
      <c r="BB48" s="99">
        <v>12.6</v>
      </c>
      <c r="BC48" s="99">
        <v>33.44</v>
      </c>
      <c r="BD48" s="99">
        <v>26.69</v>
      </c>
      <c r="BE48" s="99">
        <v>30.6</v>
      </c>
      <c r="BF48" s="99">
        <v>101.33</v>
      </c>
      <c r="BG48" s="99">
        <v>3.54</v>
      </c>
      <c r="BH48" s="99">
        <v>13.95</v>
      </c>
      <c r="BI48" s="99">
        <v>25.36</v>
      </c>
      <c r="BJ48" s="99">
        <v>3.61</v>
      </c>
      <c r="BK48" s="99">
        <v>83.21</v>
      </c>
      <c r="BL48" s="99">
        <v>10.119999999999999</v>
      </c>
      <c r="BM48" s="99">
        <v>13.28</v>
      </c>
    </row>
    <row r="49" spans="1:65" x14ac:dyDescent="0.25">
      <c r="A49" s="13">
        <v>1048864800</v>
      </c>
      <c r="B49" s="14" t="s">
        <v>254</v>
      </c>
      <c r="C49" s="14" t="s">
        <v>257</v>
      </c>
      <c r="D49" s="14" t="s">
        <v>258</v>
      </c>
      <c r="E49" s="99">
        <v>15.6</v>
      </c>
      <c r="F49" s="99">
        <v>6.96</v>
      </c>
      <c r="G49" s="99">
        <v>5.43</v>
      </c>
      <c r="H49" s="99">
        <v>1.5</v>
      </c>
      <c r="I49" s="99">
        <v>1.23</v>
      </c>
      <c r="J49" s="99">
        <v>4.72</v>
      </c>
      <c r="K49" s="99">
        <v>3.74</v>
      </c>
      <c r="L49" s="99">
        <v>1.65</v>
      </c>
      <c r="M49" s="99">
        <v>5.24</v>
      </c>
      <c r="N49" s="99">
        <v>4.68</v>
      </c>
      <c r="O49" s="99">
        <v>0.7</v>
      </c>
      <c r="P49" s="99">
        <v>1.95</v>
      </c>
      <c r="Q49" s="99">
        <v>4.24</v>
      </c>
      <c r="R49" s="99">
        <v>4.55</v>
      </c>
      <c r="S49" s="99">
        <v>5.54</v>
      </c>
      <c r="T49" s="99">
        <v>5.27</v>
      </c>
      <c r="U49" s="99">
        <v>5.82</v>
      </c>
      <c r="V49" s="99">
        <v>1.9</v>
      </c>
      <c r="W49" s="99">
        <v>2.98</v>
      </c>
      <c r="X49" s="99">
        <v>2.1</v>
      </c>
      <c r="Y49" s="99">
        <v>20.5</v>
      </c>
      <c r="Z49" s="99">
        <v>9.4600000000000009</v>
      </c>
      <c r="AA49" s="99">
        <v>4.3600000000000003</v>
      </c>
      <c r="AB49" s="99">
        <v>2.13</v>
      </c>
      <c r="AC49" s="99">
        <v>4.0999999999999996</v>
      </c>
      <c r="AD49" s="99">
        <v>2.87</v>
      </c>
      <c r="AE49" s="92">
        <v>1848.65</v>
      </c>
      <c r="AF49" s="92">
        <v>474139.1</v>
      </c>
      <c r="AG49" s="100">
        <v>6.8</v>
      </c>
      <c r="AH49" s="92">
        <v>2321.0300000000002</v>
      </c>
      <c r="AI49" s="99" t="s">
        <v>786</v>
      </c>
      <c r="AJ49" s="99">
        <v>125.6</v>
      </c>
      <c r="AK49" s="99">
        <v>93.88</v>
      </c>
      <c r="AL49" s="99">
        <v>219.48</v>
      </c>
      <c r="AM49" s="99">
        <v>187.13</v>
      </c>
      <c r="AN49" s="99">
        <v>74</v>
      </c>
      <c r="AO49" s="101">
        <v>3.3540000000000001</v>
      </c>
      <c r="AP49" s="99">
        <v>129.86000000000001</v>
      </c>
      <c r="AQ49" s="99">
        <v>175.73</v>
      </c>
      <c r="AR49" s="99">
        <v>124</v>
      </c>
      <c r="AS49" s="99">
        <v>11.38</v>
      </c>
      <c r="AT49" s="99">
        <v>17.63</v>
      </c>
      <c r="AU49" s="99">
        <v>6.75</v>
      </c>
      <c r="AV49" s="99">
        <v>12.14</v>
      </c>
      <c r="AW49" s="99">
        <v>5.69</v>
      </c>
      <c r="AX49" s="99">
        <v>28.98</v>
      </c>
      <c r="AY49" s="99">
        <v>46.24</v>
      </c>
      <c r="AZ49" s="99">
        <v>4.03</v>
      </c>
      <c r="BA49" s="99">
        <v>1.63</v>
      </c>
      <c r="BB49" s="99">
        <v>18.47</v>
      </c>
      <c r="BC49" s="99">
        <v>39.53</v>
      </c>
      <c r="BD49" s="99">
        <v>29.44</v>
      </c>
      <c r="BE49" s="99">
        <v>37.92</v>
      </c>
      <c r="BF49" s="99">
        <v>87.01</v>
      </c>
      <c r="BG49" s="99">
        <v>17.05</v>
      </c>
      <c r="BH49" s="99">
        <v>15.2</v>
      </c>
      <c r="BI49" s="99">
        <v>20.72</v>
      </c>
      <c r="BJ49" s="99">
        <v>4.0999999999999996</v>
      </c>
      <c r="BK49" s="99">
        <v>83.58</v>
      </c>
      <c r="BL49" s="99">
        <v>10.02</v>
      </c>
      <c r="BM49" s="99">
        <v>11.65</v>
      </c>
    </row>
    <row r="50" spans="1:65" x14ac:dyDescent="0.25">
      <c r="A50" s="13">
        <v>1147894750</v>
      </c>
      <c r="B50" s="14" t="s">
        <v>259</v>
      </c>
      <c r="C50" s="14" t="s">
        <v>260</v>
      </c>
      <c r="D50" s="14" t="s">
        <v>261</v>
      </c>
      <c r="E50" s="99">
        <v>15.62</v>
      </c>
      <c r="F50" s="99">
        <v>6.92</v>
      </c>
      <c r="G50" s="99">
        <v>5.44</v>
      </c>
      <c r="H50" s="99">
        <v>1.44</v>
      </c>
      <c r="I50" s="99">
        <v>1.34</v>
      </c>
      <c r="J50" s="99">
        <v>4.63</v>
      </c>
      <c r="K50" s="99">
        <v>3.72</v>
      </c>
      <c r="L50" s="99">
        <v>1.64</v>
      </c>
      <c r="M50" s="99">
        <v>4.8099999999999996</v>
      </c>
      <c r="N50" s="99">
        <v>4.91</v>
      </c>
      <c r="O50" s="99">
        <v>0.77</v>
      </c>
      <c r="P50" s="99">
        <v>1.97</v>
      </c>
      <c r="Q50" s="99">
        <v>4.12</v>
      </c>
      <c r="R50" s="99">
        <v>4.55</v>
      </c>
      <c r="S50" s="99">
        <v>5.84</v>
      </c>
      <c r="T50" s="99">
        <v>5.22</v>
      </c>
      <c r="U50" s="99">
        <v>6.15</v>
      </c>
      <c r="V50" s="99">
        <v>1.95</v>
      </c>
      <c r="W50" s="99">
        <v>2.87</v>
      </c>
      <c r="X50" s="99">
        <v>2.12</v>
      </c>
      <c r="Y50" s="99">
        <v>20.6</v>
      </c>
      <c r="Z50" s="99">
        <v>9.6199999999999992</v>
      </c>
      <c r="AA50" s="99">
        <v>3.9</v>
      </c>
      <c r="AB50" s="99">
        <v>2.15</v>
      </c>
      <c r="AC50" s="99">
        <v>4.21</v>
      </c>
      <c r="AD50" s="99">
        <v>3.03</v>
      </c>
      <c r="AE50" s="92">
        <v>3248.46</v>
      </c>
      <c r="AF50" s="92">
        <v>1128029.73</v>
      </c>
      <c r="AG50" s="100">
        <v>6.97</v>
      </c>
      <c r="AH50" s="92">
        <v>5616.55</v>
      </c>
      <c r="AI50" s="99" t="s">
        <v>786</v>
      </c>
      <c r="AJ50" s="99">
        <v>124.36</v>
      </c>
      <c r="AK50" s="99">
        <v>92</v>
      </c>
      <c r="AL50" s="99">
        <v>216.36</v>
      </c>
      <c r="AM50" s="99">
        <v>194.06</v>
      </c>
      <c r="AN50" s="99">
        <v>78.25</v>
      </c>
      <c r="AO50" s="101">
        <v>3.2850000000000001</v>
      </c>
      <c r="AP50" s="99">
        <v>165.88</v>
      </c>
      <c r="AQ50" s="99">
        <v>180</v>
      </c>
      <c r="AR50" s="99">
        <v>152.75</v>
      </c>
      <c r="AS50" s="99">
        <v>11.33</v>
      </c>
      <c r="AT50" s="99">
        <v>18.11</v>
      </c>
      <c r="AU50" s="99">
        <v>6.71</v>
      </c>
      <c r="AV50" s="99">
        <v>12.92</v>
      </c>
      <c r="AW50" s="99">
        <v>5.76</v>
      </c>
      <c r="AX50" s="99">
        <v>34.01</v>
      </c>
      <c r="AY50" s="99">
        <v>80.739999999999995</v>
      </c>
      <c r="AZ50" s="99">
        <v>4.5999999999999996</v>
      </c>
      <c r="BA50" s="99">
        <v>1.82</v>
      </c>
      <c r="BB50" s="99">
        <v>15.85</v>
      </c>
      <c r="BC50" s="99">
        <v>36.840000000000003</v>
      </c>
      <c r="BD50" s="99">
        <v>31.15</v>
      </c>
      <c r="BE50" s="99">
        <v>37.020000000000003</v>
      </c>
      <c r="BF50" s="99">
        <v>71.349999999999994</v>
      </c>
      <c r="BG50" s="99">
        <v>7.92</v>
      </c>
      <c r="BH50" s="99">
        <v>16.43</v>
      </c>
      <c r="BI50" s="99">
        <v>28.2</v>
      </c>
      <c r="BJ50" s="99">
        <v>4.01</v>
      </c>
      <c r="BK50" s="99">
        <v>103.94</v>
      </c>
      <c r="BL50" s="99">
        <v>11.32</v>
      </c>
      <c r="BM50" s="99">
        <v>12.01</v>
      </c>
    </row>
    <row r="51" spans="1:65" x14ac:dyDescent="0.25">
      <c r="A51" s="13">
        <v>1215980190</v>
      </c>
      <c r="B51" s="14" t="s">
        <v>262</v>
      </c>
      <c r="C51" s="14" t="s">
        <v>263</v>
      </c>
      <c r="D51" s="14" t="s">
        <v>264</v>
      </c>
      <c r="E51" s="99">
        <v>15.61</v>
      </c>
      <c r="F51" s="99">
        <v>6.97</v>
      </c>
      <c r="G51" s="99">
        <v>5.53</v>
      </c>
      <c r="H51" s="99">
        <v>1.48</v>
      </c>
      <c r="I51" s="99">
        <v>1.24</v>
      </c>
      <c r="J51" s="99">
        <v>4.6900000000000004</v>
      </c>
      <c r="K51" s="99">
        <v>3.82</v>
      </c>
      <c r="L51" s="99">
        <v>1.61</v>
      </c>
      <c r="M51" s="99">
        <v>4.75</v>
      </c>
      <c r="N51" s="99">
        <v>5.19</v>
      </c>
      <c r="O51" s="99">
        <v>0.73</v>
      </c>
      <c r="P51" s="99">
        <v>1.9</v>
      </c>
      <c r="Q51" s="99">
        <v>4.3</v>
      </c>
      <c r="R51" s="99">
        <v>4.5999999999999996</v>
      </c>
      <c r="S51" s="99">
        <v>5.52</v>
      </c>
      <c r="T51" s="99">
        <v>5.09</v>
      </c>
      <c r="U51" s="99">
        <v>4.97</v>
      </c>
      <c r="V51" s="99">
        <v>1.86</v>
      </c>
      <c r="W51" s="99">
        <v>3.1</v>
      </c>
      <c r="X51" s="99">
        <v>2.2799999999999998</v>
      </c>
      <c r="Y51" s="99">
        <v>20.03</v>
      </c>
      <c r="Z51" s="99">
        <v>8.43</v>
      </c>
      <c r="AA51" s="99">
        <v>3.97</v>
      </c>
      <c r="AB51" s="99">
        <v>2.09</v>
      </c>
      <c r="AC51" s="99">
        <v>4.1399999999999997</v>
      </c>
      <c r="AD51" s="99">
        <v>2.88</v>
      </c>
      <c r="AE51" s="92">
        <v>1878.85</v>
      </c>
      <c r="AF51" s="92">
        <v>494837</v>
      </c>
      <c r="AG51" s="100">
        <v>6.63</v>
      </c>
      <c r="AH51" s="92">
        <v>2381.36</v>
      </c>
      <c r="AI51" s="99">
        <v>225.69</v>
      </c>
      <c r="AJ51" s="99" t="s">
        <v>786</v>
      </c>
      <c r="AK51" s="99" t="s">
        <v>786</v>
      </c>
      <c r="AL51" s="99">
        <v>225.69</v>
      </c>
      <c r="AM51" s="99">
        <v>197.42</v>
      </c>
      <c r="AN51" s="99">
        <v>73.3</v>
      </c>
      <c r="AO51" s="101">
        <v>3.2970000000000002</v>
      </c>
      <c r="AP51" s="99">
        <v>101</v>
      </c>
      <c r="AQ51" s="99">
        <v>183.8</v>
      </c>
      <c r="AR51" s="99">
        <v>132.97</v>
      </c>
      <c r="AS51" s="99">
        <v>11.02</v>
      </c>
      <c r="AT51" s="99">
        <v>21.6</v>
      </c>
      <c r="AU51" s="99">
        <v>5.29</v>
      </c>
      <c r="AV51" s="99">
        <v>12.39</v>
      </c>
      <c r="AW51" s="99">
        <v>5.3</v>
      </c>
      <c r="AX51" s="99">
        <v>28.3</v>
      </c>
      <c r="AY51" s="99">
        <v>55.79</v>
      </c>
      <c r="AZ51" s="99">
        <v>4.09</v>
      </c>
      <c r="BA51" s="99">
        <v>1.73</v>
      </c>
      <c r="BB51" s="99">
        <v>19.04</v>
      </c>
      <c r="BC51" s="99">
        <v>32.03</v>
      </c>
      <c r="BD51" s="99">
        <v>25.08</v>
      </c>
      <c r="BE51" s="99">
        <v>26.47</v>
      </c>
      <c r="BF51" s="99">
        <v>118.55</v>
      </c>
      <c r="BG51" s="99">
        <v>15.93</v>
      </c>
      <c r="BH51" s="99">
        <v>14.08</v>
      </c>
      <c r="BI51" s="99">
        <v>22.6</v>
      </c>
      <c r="BJ51" s="99">
        <v>3.91</v>
      </c>
      <c r="BK51" s="99">
        <v>74.180000000000007</v>
      </c>
      <c r="BL51" s="99">
        <v>10.78</v>
      </c>
      <c r="BM51" s="99">
        <v>11.02</v>
      </c>
    </row>
    <row r="52" spans="1:65" x14ac:dyDescent="0.25">
      <c r="A52" s="13">
        <v>1219660210</v>
      </c>
      <c r="B52" s="14" t="s">
        <v>262</v>
      </c>
      <c r="C52" s="14" t="s">
        <v>265</v>
      </c>
      <c r="D52" s="14" t="s">
        <v>266</v>
      </c>
      <c r="E52" s="99">
        <v>15.63</v>
      </c>
      <c r="F52" s="99">
        <v>6.89</v>
      </c>
      <c r="G52" s="99">
        <v>5.62</v>
      </c>
      <c r="H52" s="99">
        <v>1.48</v>
      </c>
      <c r="I52" s="99">
        <v>1.24</v>
      </c>
      <c r="J52" s="99">
        <v>4.6100000000000003</v>
      </c>
      <c r="K52" s="99">
        <v>3.89</v>
      </c>
      <c r="L52" s="99">
        <v>1.65</v>
      </c>
      <c r="M52" s="99">
        <v>4.76</v>
      </c>
      <c r="N52" s="99">
        <v>5.32</v>
      </c>
      <c r="O52" s="99">
        <v>0.73</v>
      </c>
      <c r="P52" s="99">
        <v>1.88</v>
      </c>
      <c r="Q52" s="99">
        <v>4.26</v>
      </c>
      <c r="R52" s="99">
        <v>4.57</v>
      </c>
      <c r="S52" s="99">
        <v>5.54</v>
      </c>
      <c r="T52" s="99">
        <v>5.14</v>
      </c>
      <c r="U52" s="99">
        <v>4.84</v>
      </c>
      <c r="V52" s="99">
        <v>1.86</v>
      </c>
      <c r="W52" s="99">
        <v>3.01</v>
      </c>
      <c r="X52" s="99">
        <v>2.33</v>
      </c>
      <c r="Y52" s="99">
        <v>20.07</v>
      </c>
      <c r="Z52" s="99">
        <v>8.43</v>
      </c>
      <c r="AA52" s="99">
        <v>3.83</v>
      </c>
      <c r="AB52" s="99">
        <v>2.1</v>
      </c>
      <c r="AC52" s="99">
        <v>4.1500000000000004</v>
      </c>
      <c r="AD52" s="99">
        <v>2.84</v>
      </c>
      <c r="AE52" s="92">
        <v>1701.75</v>
      </c>
      <c r="AF52" s="92">
        <v>482699.75</v>
      </c>
      <c r="AG52" s="100">
        <v>6.65</v>
      </c>
      <c r="AH52" s="92">
        <v>2324.17</v>
      </c>
      <c r="AI52" s="99">
        <v>208.05</v>
      </c>
      <c r="AJ52" s="99" t="s">
        <v>786</v>
      </c>
      <c r="AK52" s="99" t="s">
        <v>786</v>
      </c>
      <c r="AL52" s="99">
        <v>208.05</v>
      </c>
      <c r="AM52" s="99">
        <v>197.42</v>
      </c>
      <c r="AN52" s="99">
        <v>63.67</v>
      </c>
      <c r="AO52" s="101">
        <v>3.306</v>
      </c>
      <c r="AP52" s="99">
        <v>95.58</v>
      </c>
      <c r="AQ52" s="99">
        <v>134.25</v>
      </c>
      <c r="AR52" s="99">
        <v>126.43</v>
      </c>
      <c r="AS52" s="99">
        <v>11.01</v>
      </c>
      <c r="AT52" s="99">
        <v>21.05</v>
      </c>
      <c r="AU52" s="99">
        <v>5.36</v>
      </c>
      <c r="AV52" s="99">
        <v>11.89</v>
      </c>
      <c r="AW52" s="99">
        <v>5.24</v>
      </c>
      <c r="AX52" s="99">
        <v>19.61</v>
      </c>
      <c r="AY52" s="99">
        <v>50.56</v>
      </c>
      <c r="AZ52" s="99">
        <v>4.08</v>
      </c>
      <c r="BA52" s="99">
        <v>1.71</v>
      </c>
      <c r="BB52" s="99">
        <v>19.59</v>
      </c>
      <c r="BC52" s="99">
        <v>37.58</v>
      </c>
      <c r="BD52" s="99">
        <v>27.04</v>
      </c>
      <c r="BE52" s="99">
        <v>38.4</v>
      </c>
      <c r="BF52" s="99">
        <v>100.8</v>
      </c>
      <c r="BG52" s="99">
        <v>4.79</v>
      </c>
      <c r="BH52" s="99">
        <v>12.21</v>
      </c>
      <c r="BI52" s="99">
        <v>15.66</v>
      </c>
      <c r="BJ52" s="99">
        <v>4.1500000000000004</v>
      </c>
      <c r="BK52" s="99">
        <v>71.7</v>
      </c>
      <c r="BL52" s="99">
        <v>10.64</v>
      </c>
      <c r="BM52" s="99">
        <v>11.85</v>
      </c>
    </row>
    <row r="53" spans="1:65" x14ac:dyDescent="0.25">
      <c r="A53" s="13">
        <v>1222744240</v>
      </c>
      <c r="B53" s="14" t="s">
        <v>262</v>
      </c>
      <c r="C53" s="14" t="s">
        <v>804</v>
      </c>
      <c r="D53" t="s">
        <v>267</v>
      </c>
      <c r="E53" s="99">
        <v>15.62</v>
      </c>
      <c r="F53" s="99">
        <v>7.09</v>
      </c>
      <c r="G53" s="99">
        <v>6.01</v>
      </c>
      <c r="H53" s="99">
        <v>1.47</v>
      </c>
      <c r="I53" s="99">
        <v>1.34</v>
      </c>
      <c r="J53" s="99">
        <v>4.75</v>
      </c>
      <c r="K53" s="99">
        <v>3.96</v>
      </c>
      <c r="L53" s="99">
        <v>1.8</v>
      </c>
      <c r="M53" s="99">
        <v>5.14</v>
      </c>
      <c r="N53" s="99">
        <v>5.18</v>
      </c>
      <c r="O53" s="99">
        <v>0.73</v>
      </c>
      <c r="P53" s="99">
        <v>1.91</v>
      </c>
      <c r="Q53" s="99">
        <v>4.6399999999999997</v>
      </c>
      <c r="R53" s="99">
        <v>4.76</v>
      </c>
      <c r="S53" s="99">
        <v>5.9</v>
      </c>
      <c r="T53" s="99">
        <v>5.31</v>
      </c>
      <c r="U53" s="99">
        <v>5.62</v>
      </c>
      <c r="V53" s="99">
        <v>1.96</v>
      </c>
      <c r="W53" s="99">
        <v>3.15</v>
      </c>
      <c r="X53" s="99">
        <v>2.67</v>
      </c>
      <c r="Y53" s="99">
        <v>20.96</v>
      </c>
      <c r="Z53" s="99">
        <v>8.49</v>
      </c>
      <c r="AA53" s="99">
        <v>4.03</v>
      </c>
      <c r="AB53" s="99">
        <v>2.17</v>
      </c>
      <c r="AC53" s="99">
        <v>4.3899999999999997</v>
      </c>
      <c r="AD53" s="99">
        <v>3.24</v>
      </c>
      <c r="AE53" s="92">
        <v>2891.22</v>
      </c>
      <c r="AF53" s="92">
        <v>850296</v>
      </c>
      <c r="AG53" s="100">
        <v>6.58</v>
      </c>
      <c r="AH53" s="92">
        <v>4066.01</v>
      </c>
      <c r="AI53" s="99">
        <v>222.83</v>
      </c>
      <c r="AJ53" s="99" t="s">
        <v>786</v>
      </c>
      <c r="AK53" s="99" t="s">
        <v>786</v>
      </c>
      <c r="AL53" s="99">
        <v>222.83</v>
      </c>
      <c r="AM53" s="99">
        <v>197.72</v>
      </c>
      <c r="AN53" s="99">
        <v>59.74</v>
      </c>
      <c r="AO53" s="101">
        <v>3.33</v>
      </c>
      <c r="AP53" s="99">
        <v>101.4</v>
      </c>
      <c r="AQ53" s="99">
        <v>122.21</v>
      </c>
      <c r="AR53" s="99">
        <v>102.86</v>
      </c>
      <c r="AS53" s="99">
        <v>11.15</v>
      </c>
      <c r="AT53" s="99">
        <v>19.14</v>
      </c>
      <c r="AU53" s="99">
        <v>6.24</v>
      </c>
      <c r="AV53" s="99">
        <v>14.5</v>
      </c>
      <c r="AW53" s="99">
        <v>5.25</v>
      </c>
      <c r="AX53" s="99">
        <v>25.02</v>
      </c>
      <c r="AY53" s="99">
        <v>75.739999999999995</v>
      </c>
      <c r="AZ53" s="99">
        <v>4.18</v>
      </c>
      <c r="BA53" s="99">
        <v>1.74</v>
      </c>
      <c r="BB53" s="99">
        <v>19.07</v>
      </c>
      <c r="BC53" s="99">
        <v>30.65</v>
      </c>
      <c r="BD53" s="99">
        <v>27.65</v>
      </c>
      <c r="BE53" s="99">
        <v>31.67</v>
      </c>
      <c r="BF53" s="99">
        <v>83.63</v>
      </c>
      <c r="BG53" s="99">
        <v>10.17</v>
      </c>
      <c r="BH53" s="99">
        <v>16.16</v>
      </c>
      <c r="BI53" s="99">
        <v>25.23</v>
      </c>
      <c r="BJ53" s="99">
        <v>3.99</v>
      </c>
      <c r="BK53" s="99">
        <v>68.12</v>
      </c>
      <c r="BL53" s="99">
        <v>11.09</v>
      </c>
      <c r="BM53" s="99">
        <v>11.19</v>
      </c>
    </row>
    <row r="54" spans="1:65" x14ac:dyDescent="0.25">
      <c r="A54" s="13">
        <v>1227260440</v>
      </c>
      <c r="B54" s="14" t="s">
        <v>262</v>
      </c>
      <c r="C54" s="14" t="s">
        <v>268</v>
      </c>
      <c r="D54" s="14" t="s">
        <v>269</v>
      </c>
      <c r="E54" s="99">
        <v>15.62</v>
      </c>
      <c r="F54" s="99">
        <v>6.99</v>
      </c>
      <c r="G54" s="99">
        <v>5.52</v>
      </c>
      <c r="H54" s="99">
        <v>1.43</v>
      </c>
      <c r="I54" s="99">
        <v>1.25</v>
      </c>
      <c r="J54" s="99">
        <v>4.7300000000000004</v>
      </c>
      <c r="K54" s="99">
        <v>3.74</v>
      </c>
      <c r="L54" s="99">
        <v>1.62</v>
      </c>
      <c r="M54" s="99">
        <v>4.7699999999999996</v>
      </c>
      <c r="N54" s="99">
        <v>5.24</v>
      </c>
      <c r="O54" s="99">
        <v>0.74</v>
      </c>
      <c r="P54" s="99">
        <v>1.9</v>
      </c>
      <c r="Q54" s="99">
        <v>4.26</v>
      </c>
      <c r="R54" s="99">
        <v>4.63</v>
      </c>
      <c r="S54" s="99">
        <v>5.47</v>
      </c>
      <c r="T54" s="99">
        <v>5.18</v>
      </c>
      <c r="U54" s="99">
        <v>5.24</v>
      </c>
      <c r="V54" s="99">
        <v>1.87</v>
      </c>
      <c r="W54" s="99">
        <v>3</v>
      </c>
      <c r="X54" s="99">
        <v>2.23</v>
      </c>
      <c r="Y54" s="99">
        <v>19.91</v>
      </c>
      <c r="Z54" s="99">
        <v>8.51</v>
      </c>
      <c r="AA54" s="99">
        <v>4.01</v>
      </c>
      <c r="AB54" s="99">
        <v>2.11</v>
      </c>
      <c r="AC54" s="99">
        <v>4.1399999999999997</v>
      </c>
      <c r="AD54" s="99">
        <v>2.89</v>
      </c>
      <c r="AE54" s="92">
        <v>1690.49</v>
      </c>
      <c r="AF54" s="92">
        <v>384019</v>
      </c>
      <c r="AG54" s="100">
        <v>6.8</v>
      </c>
      <c r="AH54" s="92">
        <v>1879.32</v>
      </c>
      <c r="AI54" s="99">
        <v>171.09</v>
      </c>
      <c r="AJ54" s="99" t="s">
        <v>786</v>
      </c>
      <c r="AK54" s="99" t="s">
        <v>786</v>
      </c>
      <c r="AL54" s="99">
        <v>171.09</v>
      </c>
      <c r="AM54" s="99">
        <v>198.17</v>
      </c>
      <c r="AN54" s="99">
        <v>33.6</v>
      </c>
      <c r="AO54" s="101">
        <v>3.2829999999999999</v>
      </c>
      <c r="AP54" s="99">
        <v>96.02</v>
      </c>
      <c r="AQ54" s="99">
        <v>103.6</v>
      </c>
      <c r="AR54" s="99">
        <v>100.7</v>
      </c>
      <c r="AS54" s="99">
        <v>11.02</v>
      </c>
      <c r="AT54" s="99">
        <v>21.02</v>
      </c>
      <c r="AU54" s="99">
        <v>6.05</v>
      </c>
      <c r="AV54" s="99">
        <v>10.47</v>
      </c>
      <c r="AW54" s="99">
        <v>5.07</v>
      </c>
      <c r="AX54" s="99">
        <v>21.63</v>
      </c>
      <c r="AY54" s="99">
        <v>78.75</v>
      </c>
      <c r="AZ54" s="99">
        <v>4.12</v>
      </c>
      <c r="BA54" s="99">
        <v>1.69</v>
      </c>
      <c r="BB54" s="99">
        <v>14.98</v>
      </c>
      <c r="BC54" s="99">
        <v>31.25</v>
      </c>
      <c r="BD54" s="99">
        <v>21.6</v>
      </c>
      <c r="BE54" s="99">
        <v>35.83</v>
      </c>
      <c r="BF54" s="99">
        <v>78.849999999999994</v>
      </c>
      <c r="BG54" s="99">
        <v>6.87</v>
      </c>
      <c r="BH54" s="99">
        <v>12.61</v>
      </c>
      <c r="BI54" s="99">
        <v>22.15</v>
      </c>
      <c r="BJ54" s="99">
        <v>3.08</v>
      </c>
      <c r="BK54" s="99">
        <v>64.84</v>
      </c>
      <c r="BL54" s="99">
        <v>11.01</v>
      </c>
      <c r="BM54" s="99">
        <v>11.67</v>
      </c>
    </row>
    <row r="55" spans="1:65" x14ac:dyDescent="0.25">
      <c r="A55" s="13">
        <v>1233124500</v>
      </c>
      <c r="B55" s="14" t="s">
        <v>262</v>
      </c>
      <c r="C55" s="14" t="s">
        <v>270</v>
      </c>
      <c r="D55" s="14" t="s">
        <v>271</v>
      </c>
      <c r="E55" s="99">
        <v>15.62</v>
      </c>
      <c r="F55" s="99">
        <v>7.2</v>
      </c>
      <c r="G55" s="99">
        <v>6.13</v>
      </c>
      <c r="H55" s="99">
        <v>1.48</v>
      </c>
      <c r="I55" s="99">
        <v>1.35</v>
      </c>
      <c r="J55" s="99">
        <v>4.8099999999999996</v>
      </c>
      <c r="K55" s="99">
        <v>4</v>
      </c>
      <c r="L55" s="99">
        <v>1.82</v>
      </c>
      <c r="M55" s="99">
        <v>5.22</v>
      </c>
      <c r="N55" s="99">
        <v>5.2</v>
      </c>
      <c r="O55" s="99">
        <v>0.73</v>
      </c>
      <c r="P55" s="99">
        <v>1.92</v>
      </c>
      <c r="Q55" s="99">
        <v>4.63</v>
      </c>
      <c r="R55" s="99">
        <v>4.82</v>
      </c>
      <c r="S55" s="99">
        <v>5.92</v>
      </c>
      <c r="T55" s="99">
        <v>5.33</v>
      </c>
      <c r="U55" s="99">
        <v>5.89</v>
      </c>
      <c r="V55" s="99">
        <v>1.99</v>
      </c>
      <c r="W55" s="99">
        <v>3.11</v>
      </c>
      <c r="X55" s="99">
        <v>2.65</v>
      </c>
      <c r="Y55" s="99">
        <v>21.02</v>
      </c>
      <c r="Z55" s="99">
        <v>8.5</v>
      </c>
      <c r="AA55" s="99">
        <v>4.0999999999999996</v>
      </c>
      <c r="AB55" s="99">
        <v>2.19</v>
      </c>
      <c r="AC55" s="99">
        <v>4.42</v>
      </c>
      <c r="AD55" s="99">
        <v>3.3</v>
      </c>
      <c r="AE55" s="92">
        <v>3299.16</v>
      </c>
      <c r="AF55" s="92">
        <v>710492.25</v>
      </c>
      <c r="AG55" s="100">
        <v>6.61</v>
      </c>
      <c r="AH55" s="92">
        <v>3409.2</v>
      </c>
      <c r="AI55" s="99">
        <v>222.83</v>
      </c>
      <c r="AJ55" s="99" t="s">
        <v>786</v>
      </c>
      <c r="AK55" s="99" t="s">
        <v>786</v>
      </c>
      <c r="AL55" s="99">
        <v>222.83</v>
      </c>
      <c r="AM55" s="99">
        <v>197.72</v>
      </c>
      <c r="AN55" s="99">
        <v>58.65</v>
      </c>
      <c r="AO55" s="101">
        <v>3.3679999999999999</v>
      </c>
      <c r="AP55" s="99">
        <v>104.08</v>
      </c>
      <c r="AQ55" s="99">
        <v>125.56</v>
      </c>
      <c r="AR55" s="99">
        <v>111.23</v>
      </c>
      <c r="AS55" s="99">
        <v>11.16</v>
      </c>
      <c r="AT55" s="99">
        <v>19.989999999999998</v>
      </c>
      <c r="AU55" s="99">
        <v>6.06</v>
      </c>
      <c r="AV55" s="99">
        <v>15</v>
      </c>
      <c r="AW55" s="99">
        <v>5.42</v>
      </c>
      <c r="AX55" s="99">
        <v>23.19</v>
      </c>
      <c r="AY55" s="99">
        <v>88.01</v>
      </c>
      <c r="AZ55" s="99">
        <v>4.17</v>
      </c>
      <c r="BA55" s="99">
        <v>1.76</v>
      </c>
      <c r="BB55" s="99">
        <v>21.21</v>
      </c>
      <c r="BC55" s="99">
        <v>30.14</v>
      </c>
      <c r="BD55" s="99">
        <v>27.12</v>
      </c>
      <c r="BE55" s="99">
        <v>32.79</v>
      </c>
      <c r="BF55" s="99">
        <v>81.53</v>
      </c>
      <c r="BG55" s="99">
        <v>12.85</v>
      </c>
      <c r="BH55" s="99">
        <v>16.52</v>
      </c>
      <c r="BI55" s="99">
        <v>26.1</v>
      </c>
      <c r="BJ55" s="99">
        <v>4.1900000000000004</v>
      </c>
      <c r="BK55" s="99">
        <v>65.66</v>
      </c>
      <c r="BL55" s="99">
        <v>11.2</v>
      </c>
      <c r="BM55" s="99">
        <v>11.31</v>
      </c>
    </row>
    <row r="56" spans="1:65" x14ac:dyDescent="0.25">
      <c r="A56" s="13">
        <v>1236740600</v>
      </c>
      <c r="B56" s="14" t="s">
        <v>262</v>
      </c>
      <c r="C56" s="14" t="s">
        <v>274</v>
      </c>
      <c r="D56" s="14" t="s">
        <v>275</v>
      </c>
      <c r="E56" s="99">
        <v>15.63</v>
      </c>
      <c r="F56" s="99">
        <v>7.02</v>
      </c>
      <c r="G56" s="99">
        <v>5.52</v>
      </c>
      <c r="H56" s="99">
        <v>1.48</v>
      </c>
      <c r="I56" s="99">
        <v>1.26</v>
      </c>
      <c r="J56" s="99">
        <v>4.63</v>
      </c>
      <c r="K56" s="99">
        <v>3.82</v>
      </c>
      <c r="L56" s="99">
        <v>1.63</v>
      </c>
      <c r="M56" s="99">
        <v>4.7699999999999996</v>
      </c>
      <c r="N56" s="99">
        <v>5.18</v>
      </c>
      <c r="O56" s="99">
        <v>0.73</v>
      </c>
      <c r="P56" s="99">
        <v>1.89</v>
      </c>
      <c r="Q56" s="99">
        <v>4.3600000000000003</v>
      </c>
      <c r="R56" s="99">
        <v>4.62</v>
      </c>
      <c r="S56" s="99">
        <v>5.6</v>
      </c>
      <c r="T56" s="99">
        <v>5.0999999999999996</v>
      </c>
      <c r="U56" s="99">
        <v>5.17</v>
      </c>
      <c r="V56" s="99">
        <v>1.83</v>
      </c>
      <c r="W56" s="99">
        <v>3.09</v>
      </c>
      <c r="X56" s="99">
        <v>2.44</v>
      </c>
      <c r="Y56" s="99">
        <v>20.36</v>
      </c>
      <c r="Z56" s="99">
        <v>8.42</v>
      </c>
      <c r="AA56" s="99">
        <v>3.88</v>
      </c>
      <c r="AB56" s="99">
        <v>2.08</v>
      </c>
      <c r="AC56" s="99">
        <v>4.22</v>
      </c>
      <c r="AD56" s="99">
        <v>2.93</v>
      </c>
      <c r="AE56" s="92">
        <v>1634</v>
      </c>
      <c r="AF56" s="92">
        <v>431322.5</v>
      </c>
      <c r="AG56" s="100">
        <v>6.6</v>
      </c>
      <c r="AH56" s="92">
        <v>2065.83</v>
      </c>
      <c r="AI56" s="99">
        <v>213.8</v>
      </c>
      <c r="AJ56" s="99" t="s">
        <v>786</v>
      </c>
      <c r="AK56" s="99" t="s">
        <v>786</v>
      </c>
      <c r="AL56" s="99">
        <v>213.8</v>
      </c>
      <c r="AM56" s="99">
        <v>197.42</v>
      </c>
      <c r="AN56" s="99">
        <v>56.56</v>
      </c>
      <c r="AO56" s="101">
        <v>3.286</v>
      </c>
      <c r="AP56" s="99">
        <v>97.39</v>
      </c>
      <c r="AQ56" s="99">
        <v>123.54</v>
      </c>
      <c r="AR56" s="99">
        <v>104.25</v>
      </c>
      <c r="AS56" s="99">
        <v>11.05</v>
      </c>
      <c r="AT56" s="99">
        <v>19.34</v>
      </c>
      <c r="AU56" s="99">
        <v>5.69</v>
      </c>
      <c r="AV56" s="99">
        <v>11.28</v>
      </c>
      <c r="AW56" s="99">
        <v>5.22</v>
      </c>
      <c r="AX56" s="99">
        <v>20</v>
      </c>
      <c r="AY56" s="99">
        <v>54.4</v>
      </c>
      <c r="AZ56" s="99">
        <v>4.13</v>
      </c>
      <c r="BA56" s="99">
        <v>1.7</v>
      </c>
      <c r="BB56" s="99">
        <v>15.7</v>
      </c>
      <c r="BC56" s="99">
        <v>31.99</v>
      </c>
      <c r="BD56" s="99">
        <v>29.4</v>
      </c>
      <c r="BE56" s="99">
        <v>39.049999999999997</v>
      </c>
      <c r="BF56" s="99">
        <v>75.61</v>
      </c>
      <c r="BG56" s="99">
        <v>13.72</v>
      </c>
      <c r="BH56" s="99">
        <v>15.04</v>
      </c>
      <c r="BI56" s="99">
        <v>16.46</v>
      </c>
      <c r="BJ56" s="99">
        <v>4.03</v>
      </c>
      <c r="BK56" s="99">
        <v>62.75</v>
      </c>
      <c r="BL56" s="99">
        <v>10.78</v>
      </c>
      <c r="BM56" s="99">
        <v>11.48</v>
      </c>
    </row>
    <row r="57" spans="1:65" x14ac:dyDescent="0.25">
      <c r="A57" s="13">
        <v>1235840760</v>
      </c>
      <c r="B57" s="14" t="s">
        <v>262</v>
      </c>
      <c r="C57" s="14" t="s">
        <v>272</v>
      </c>
      <c r="D57" s="14" t="s">
        <v>273</v>
      </c>
      <c r="E57" s="99">
        <v>15.6</v>
      </c>
      <c r="F57" s="99">
        <v>7.04</v>
      </c>
      <c r="G57" s="99">
        <v>5.86</v>
      </c>
      <c r="H57" s="99">
        <v>1.4</v>
      </c>
      <c r="I57" s="99">
        <v>1.31</v>
      </c>
      <c r="J57" s="99">
        <v>4.7</v>
      </c>
      <c r="K57" s="99">
        <v>4.24</v>
      </c>
      <c r="L57" s="99">
        <v>1.73</v>
      </c>
      <c r="M57" s="99">
        <v>5.08</v>
      </c>
      <c r="N57" s="99">
        <v>5.23</v>
      </c>
      <c r="O57" s="99">
        <v>0.73</v>
      </c>
      <c r="P57" s="99">
        <v>1.91</v>
      </c>
      <c r="Q57" s="99">
        <v>4.53</v>
      </c>
      <c r="R57" s="99">
        <v>4.79</v>
      </c>
      <c r="S57" s="99">
        <v>5.91</v>
      </c>
      <c r="T57" s="99">
        <v>5.3</v>
      </c>
      <c r="U57" s="99">
        <v>4.83</v>
      </c>
      <c r="V57" s="99">
        <v>1.81</v>
      </c>
      <c r="W57" s="99">
        <v>3.23</v>
      </c>
      <c r="X57" s="99">
        <v>2.5</v>
      </c>
      <c r="Y57" s="99">
        <v>20.09</v>
      </c>
      <c r="Z57" s="99">
        <v>8.2100000000000009</v>
      </c>
      <c r="AA57" s="99">
        <v>4.08</v>
      </c>
      <c r="AB57" s="99">
        <v>2.15</v>
      </c>
      <c r="AC57" s="99">
        <v>4.26</v>
      </c>
      <c r="AD57" s="99">
        <v>2.91</v>
      </c>
      <c r="AE57" s="92">
        <v>2234.6999999999998</v>
      </c>
      <c r="AF57" s="92">
        <v>542487.22</v>
      </c>
      <c r="AG57" s="100">
        <v>6.42</v>
      </c>
      <c r="AH57" s="92">
        <v>2552.0700000000002</v>
      </c>
      <c r="AI57" s="99">
        <v>222.48</v>
      </c>
      <c r="AJ57" s="99" t="s">
        <v>786</v>
      </c>
      <c r="AK57" s="99" t="s">
        <v>786</v>
      </c>
      <c r="AL57" s="99">
        <v>222.48</v>
      </c>
      <c r="AM57" s="99">
        <v>197.92</v>
      </c>
      <c r="AN57" s="99">
        <v>60.92</v>
      </c>
      <c r="AO57" s="101">
        <v>3.403</v>
      </c>
      <c r="AP57" s="99">
        <v>114.33</v>
      </c>
      <c r="AQ57" s="99">
        <v>163.74</v>
      </c>
      <c r="AR57" s="99">
        <v>111.87</v>
      </c>
      <c r="AS57" s="99">
        <v>11.02</v>
      </c>
      <c r="AT57" s="99">
        <v>25.28</v>
      </c>
      <c r="AU57" s="99">
        <v>4.3600000000000003</v>
      </c>
      <c r="AV57" s="99">
        <v>12.35</v>
      </c>
      <c r="AW57" s="99">
        <v>6.08</v>
      </c>
      <c r="AX57" s="99">
        <v>24.18</v>
      </c>
      <c r="AY57" s="99">
        <v>56.38</v>
      </c>
      <c r="AZ57" s="99">
        <v>4.05</v>
      </c>
      <c r="BA57" s="99">
        <v>1.75</v>
      </c>
      <c r="BB57" s="99">
        <v>15.33</v>
      </c>
      <c r="BC57" s="99">
        <v>32.590000000000003</v>
      </c>
      <c r="BD57" s="99">
        <v>25.07</v>
      </c>
      <c r="BE57" s="99">
        <v>33.08</v>
      </c>
      <c r="BF57" s="99">
        <v>90.88</v>
      </c>
      <c r="BG57" s="99">
        <v>0.95</v>
      </c>
      <c r="BH57" s="99">
        <v>14</v>
      </c>
      <c r="BI57" s="99">
        <v>19.71</v>
      </c>
      <c r="BJ57" s="99">
        <v>3.75</v>
      </c>
      <c r="BK57" s="99">
        <v>63.4</v>
      </c>
      <c r="BL57" s="99">
        <v>10.93</v>
      </c>
      <c r="BM57" s="99">
        <v>11.42</v>
      </c>
    </row>
    <row r="58" spans="1:65" x14ac:dyDescent="0.25">
      <c r="A58" s="13">
        <v>1245220800</v>
      </c>
      <c r="B58" s="14" t="s">
        <v>262</v>
      </c>
      <c r="C58" s="14" t="s">
        <v>278</v>
      </c>
      <c r="D58" s="14" t="s">
        <v>279</v>
      </c>
      <c r="E58" s="99">
        <v>15.62</v>
      </c>
      <c r="F58" s="99">
        <v>6.93</v>
      </c>
      <c r="G58" s="99">
        <v>5.15</v>
      </c>
      <c r="H58" s="99">
        <v>1.42</v>
      </c>
      <c r="I58" s="99">
        <v>1.21</v>
      </c>
      <c r="J58" s="99">
        <v>4.5999999999999996</v>
      </c>
      <c r="K58" s="99">
        <v>3.71</v>
      </c>
      <c r="L58" s="99">
        <v>1.54</v>
      </c>
      <c r="M58" s="99">
        <v>4.5199999999999996</v>
      </c>
      <c r="N58" s="99">
        <v>5.27</v>
      </c>
      <c r="O58" s="99">
        <v>0.73</v>
      </c>
      <c r="P58" s="99">
        <v>1.9</v>
      </c>
      <c r="Q58" s="99">
        <v>4.04</v>
      </c>
      <c r="R58" s="99">
        <v>4.49</v>
      </c>
      <c r="S58" s="99">
        <v>5.38</v>
      </c>
      <c r="T58" s="99">
        <v>4.95</v>
      </c>
      <c r="U58" s="99">
        <v>4.6900000000000004</v>
      </c>
      <c r="V58" s="99">
        <v>1.74</v>
      </c>
      <c r="W58" s="99">
        <v>2.86</v>
      </c>
      <c r="X58" s="99">
        <v>2.11</v>
      </c>
      <c r="Y58" s="99">
        <v>19.510000000000002</v>
      </c>
      <c r="Z58" s="99">
        <v>8.34</v>
      </c>
      <c r="AA58" s="99">
        <v>3.54</v>
      </c>
      <c r="AB58" s="99">
        <v>1.99</v>
      </c>
      <c r="AC58" s="99">
        <v>4.01</v>
      </c>
      <c r="AD58" s="99">
        <v>2.77</v>
      </c>
      <c r="AE58" s="92">
        <v>1386.5</v>
      </c>
      <c r="AF58" s="92">
        <v>440423</v>
      </c>
      <c r="AG58" s="100">
        <v>6.56</v>
      </c>
      <c r="AH58" s="92">
        <v>2100.6999999999998</v>
      </c>
      <c r="AI58" s="99">
        <v>151.54</v>
      </c>
      <c r="AJ58" s="99" t="s">
        <v>786</v>
      </c>
      <c r="AK58" s="99" t="s">
        <v>786</v>
      </c>
      <c r="AL58" s="99">
        <v>151.54</v>
      </c>
      <c r="AM58" s="99">
        <v>199.49</v>
      </c>
      <c r="AN58" s="99">
        <v>56.69</v>
      </c>
      <c r="AO58" s="101">
        <v>3.2410000000000001</v>
      </c>
      <c r="AP58" s="99">
        <v>94.81</v>
      </c>
      <c r="AQ58" s="99">
        <v>141.96</v>
      </c>
      <c r="AR58" s="99">
        <v>153.5</v>
      </c>
      <c r="AS58" s="99">
        <v>10.9</v>
      </c>
      <c r="AT58" s="99">
        <v>22.84</v>
      </c>
      <c r="AU58" s="99">
        <v>5.24</v>
      </c>
      <c r="AV58" s="99">
        <v>12.19</v>
      </c>
      <c r="AW58" s="99">
        <v>4.99</v>
      </c>
      <c r="AX58" s="99">
        <v>25.12</v>
      </c>
      <c r="AY58" s="99">
        <v>57.88</v>
      </c>
      <c r="AZ58" s="99">
        <v>4.13</v>
      </c>
      <c r="BA58" s="99">
        <v>1.7</v>
      </c>
      <c r="BB58" s="99">
        <v>15.81</v>
      </c>
      <c r="BC58" s="99">
        <v>31.6</v>
      </c>
      <c r="BD58" s="99">
        <v>26.52</v>
      </c>
      <c r="BE58" s="99">
        <v>28.76</v>
      </c>
      <c r="BF58" s="99">
        <v>102.06</v>
      </c>
      <c r="BG58" s="99">
        <v>21.24</v>
      </c>
      <c r="BH58" s="99">
        <v>13.3</v>
      </c>
      <c r="BI58" s="99">
        <v>14.58</v>
      </c>
      <c r="BJ58" s="99">
        <v>3.97</v>
      </c>
      <c r="BK58" s="99">
        <v>63.5</v>
      </c>
      <c r="BL58" s="99">
        <v>10.77</v>
      </c>
      <c r="BM58" s="99">
        <v>12.06</v>
      </c>
    </row>
    <row r="59" spans="1:65" x14ac:dyDescent="0.25">
      <c r="A59" s="13">
        <v>1245300840</v>
      </c>
      <c r="B59" s="14" t="s">
        <v>262</v>
      </c>
      <c r="C59" s="14" t="s">
        <v>280</v>
      </c>
      <c r="D59" s="14" t="s">
        <v>281</v>
      </c>
      <c r="E59" s="99">
        <v>15.62</v>
      </c>
      <c r="F59" s="99">
        <v>6.97</v>
      </c>
      <c r="G59" s="99">
        <v>5.7</v>
      </c>
      <c r="H59" s="99">
        <v>1.48</v>
      </c>
      <c r="I59" s="99">
        <v>1.28</v>
      </c>
      <c r="J59" s="99">
        <v>4.74</v>
      </c>
      <c r="K59" s="99">
        <v>3.88</v>
      </c>
      <c r="L59" s="99">
        <v>1.66</v>
      </c>
      <c r="M59" s="99">
        <v>4.8600000000000003</v>
      </c>
      <c r="N59" s="99">
        <v>5.12</v>
      </c>
      <c r="O59" s="99">
        <v>0.73</v>
      </c>
      <c r="P59" s="99">
        <v>1.9</v>
      </c>
      <c r="Q59" s="99">
        <v>4.43</v>
      </c>
      <c r="R59" s="99">
        <v>4.7</v>
      </c>
      <c r="S59" s="99">
        <v>5.61</v>
      </c>
      <c r="T59" s="99">
        <v>5.15</v>
      </c>
      <c r="U59" s="99">
        <v>5.46</v>
      </c>
      <c r="V59" s="99">
        <v>1.86</v>
      </c>
      <c r="W59" s="99">
        <v>3.06</v>
      </c>
      <c r="X59" s="99">
        <v>2.41</v>
      </c>
      <c r="Y59" s="99">
        <v>20.329999999999998</v>
      </c>
      <c r="Z59" s="99">
        <v>8.49</v>
      </c>
      <c r="AA59" s="99">
        <v>3.89</v>
      </c>
      <c r="AB59" s="99">
        <v>2.11</v>
      </c>
      <c r="AC59" s="99">
        <v>4.24</v>
      </c>
      <c r="AD59" s="99">
        <v>2.98</v>
      </c>
      <c r="AE59" s="92">
        <v>1761.28</v>
      </c>
      <c r="AF59" s="92">
        <v>451609</v>
      </c>
      <c r="AG59" s="100">
        <v>6.6</v>
      </c>
      <c r="AH59" s="92">
        <v>2165.3000000000002</v>
      </c>
      <c r="AI59" s="99">
        <v>208.92</v>
      </c>
      <c r="AJ59" s="99" t="s">
        <v>786</v>
      </c>
      <c r="AK59" s="99" t="s">
        <v>786</v>
      </c>
      <c r="AL59" s="99">
        <v>208.92</v>
      </c>
      <c r="AM59" s="99">
        <v>198.17</v>
      </c>
      <c r="AN59" s="99">
        <v>65.5</v>
      </c>
      <c r="AO59" s="101">
        <v>3.3029999999999999</v>
      </c>
      <c r="AP59" s="99">
        <v>117.85</v>
      </c>
      <c r="AQ59" s="99">
        <v>126.53</v>
      </c>
      <c r="AR59" s="99">
        <v>112.45</v>
      </c>
      <c r="AS59" s="99">
        <v>11.06</v>
      </c>
      <c r="AT59" s="99">
        <v>19.25</v>
      </c>
      <c r="AU59" s="99">
        <v>5.4</v>
      </c>
      <c r="AV59" s="99">
        <v>14.36</v>
      </c>
      <c r="AW59" s="99">
        <v>4.87</v>
      </c>
      <c r="AX59" s="99">
        <v>25.68</v>
      </c>
      <c r="AY59" s="99">
        <v>47.68</v>
      </c>
      <c r="AZ59" s="99">
        <v>4.1500000000000004</v>
      </c>
      <c r="BA59" s="99">
        <v>1.69</v>
      </c>
      <c r="BB59" s="99">
        <v>16.22</v>
      </c>
      <c r="BC59" s="99">
        <v>28.6</v>
      </c>
      <c r="BD59" s="99">
        <v>25.74</v>
      </c>
      <c r="BE59" s="99">
        <v>32.520000000000003</v>
      </c>
      <c r="BF59" s="99">
        <v>82.05</v>
      </c>
      <c r="BG59" s="99">
        <v>8.8800000000000008</v>
      </c>
      <c r="BH59" s="99">
        <v>12.65</v>
      </c>
      <c r="BI59" s="99">
        <v>21.22</v>
      </c>
      <c r="BJ59" s="99">
        <v>3.19</v>
      </c>
      <c r="BK59" s="99">
        <v>60.43</v>
      </c>
      <c r="BL59" s="99">
        <v>11.16</v>
      </c>
      <c r="BM59" s="99">
        <v>11.06</v>
      </c>
    </row>
    <row r="60" spans="1:65" x14ac:dyDescent="0.25">
      <c r="A60" s="13">
        <v>1242680850</v>
      </c>
      <c r="B60" s="14" t="s">
        <v>262</v>
      </c>
      <c r="C60" s="14" t="s">
        <v>276</v>
      </c>
      <c r="D60" s="14" t="s">
        <v>277</v>
      </c>
      <c r="E60" s="99">
        <v>15.6</v>
      </c>
      <c r="F60" s="99">
        <v>6.92</v>
      </c>
      <c r="G60" s="99">
        <v>5.9</v>
      </c>
      <c r="H60" s="99">
        <v>1.48</v>
      </c>
      <c r="I60" s="99">
        <v>1.26</v>
      </c>
      <c r="J60" s="99">
        <v>4.6399999999999997</v>
      </c>
      <c r="K60" s="99">
        <v>3.95</v>
      </c>
      <c r="L60" s="99">
        <v>1.7</v>
      </c>
      <c r="M60" s="99">
        <v>4.87</v>
      </c>
      <c r="N60" s="99">
        <v>5.34</v>
      </c>
      <c r="O60" s="99">
        <v>0.73</v>
      </c>
      <c r="P60" s="99">
        <v>1.88</v>
      </c>
      <c r="Q60" s="99">
        <v>4.4000000000000004</v>
      </c>
      <c r="R60" s="99">
        <v>4.62</v>
      </c>
      <c r="S60" s="99">
        <v>5.71</v>
      </c>
      <c r="T60" s="99">
        <v>5.24</v>
      </c>
      <c r="U60" s="99">
        <v>4.95</v>
      </c>
      <c r="V60" s="99">
        <v>1.89</v>
      </c>
      <c r="W60" s="99">
        <v>3.13</v>
      </c>
      <c r="X60" s="99">
        <v>2.48</v>
      </c>
      <c r="Y60" s="99">
        <v>20.29</v>
      </c>
      <c r="Z60" s="99">
        <v>8.36</v>
      </c>
      <c r="AA60" s="99">
        <v>4</v>
      </c>
      <c r="AB60" s="99">
        <v>2.1</v>
      </c>
      <c r="AC60" s="99">
        <v>4.13</v>
      </c>
      <c r="AD60" s="99">
        <v>2.81</v>
      </c>
      <c r="AE60" s="92">
        <v>1621.92</v>
      </c>
      <c r="AF60" s="92">
        <v>461241</v>
      </c>
      <c r="AG60" s="100">
        <v>6.48</v>
      </c>
      <c r="AH60" s="92">
        <v>2182.84</v>
      </c>
      <c r="AI60" s="99">
        <v>261.58999999999997</v>
      </c>
      <c r="AJ60" s="99" t="s">
        <v>786</v>
      </c>
      <c r="AK60" s="99" t="s">
        <v>786</v>
      </c>
      <c r="AL60" s="99">
        <v>261.58999999999997</v>
      </c>
      <c r="AM60" s="99">
        <v>197.72</v>
      </c>
      <c r="AN60" s="99">
        <v>66.739999999999995</v>
      </c>
      <c r="AO60" s="101">
        <v>3.29</v>
      </c>
      <c r="AP60" s="99">
        <v>168.24</v>
      </c>
      <c r="AQ60" s="99">
        <v>153.85</v>
      </c>
      <c r="AR60" s="99">
        <v>118</v>
      </c>
      <c r="AS60" s="99">
        <v>11.07</v>
      </c>
      <c r="AT60" s="99">
        <v>20.99</v>
      </c>
      <c r="AU60" s="99">
        <v>4.93</v>
      </c>
      <c r="AV60" s="99">
        <v>9.6</v>
      </c>
      <c r="AW60" s="99">
        <v>5.0599999999999996</v>
      </c>
      <c r="AX60" s="99">
        <v>18.440000000000001</v>
      </c>
      <c r="AY60" s="99">
        <v>54.02</v>
      </c>
      <c r="AZ60" s="99">
        <v>4.13</v>
      </c>
      <c r="BA60" s="99">
        <v>1.74</v>
      </c>
      <c r="BB60" s="99">
        <v>18.02</v>
      </c>
      <c r="BC60" s="99">
        <v>41.96</v>
      </c>
      <c r="BD60" s="99">
        <v>32.24</v>
      </c>
      <c r="BE60" s="99">
        <v>44</v>
      </c>
      <c r="BF60" s="99">
        <v>118.75</v>
      </c>
      <c r="BG60" s="99">
        <v>5.73</v>
      </c>
      <c r="BH60" s="99">
        <v>9.1999999999999993</v>
      </c>
      <c r="BI60" s="99">
        <v>17.53</v>
      </c>
      <c r="BJ60" s="99">
        <v>3.87</v>
      </c>
      <c r="BK60" s="99">
        <v>62.65</v>
      </c>
      <c r="BL60" s="99">
        <v>10.48</v>
      </c>
      <c r="BM60" s="99">
        <v>11.57</v>
      </c>
    </row>
    <row r="61" spans="1:65" x14ac:dyDescent="0.25">
      <c r="A61" s="13">
        <v>1312020080</v>
      </c>
      <c r="B61" s="14" t="s">
        <v>282</v>
      </c>
      <c r="C61" s="14" t="s">
        <v>824</v>
      </c>
      <c r="D61" s="14" t="s">
        <v>825</v>
      </c>
      <c r="E61" s="99">
        <v>15.66</v>
      </c>
      <c r="F61" s="99">
        <v>6.97</v>
      </c>
      <c r="G61" s="99">
        <v>5.21</v>
      </c>
      <c r="H61" s="99">
        <v>1.47</v>
      </c>
      <c r="I61" s="99">
        <v>1.22</v>
      </c>
      <c r="J61" s="99">
        <v>4.7300000000000004</v>
      </c>
      <c r="K61" s="99">
        <v>3.83</v>
      </c>
      <c r="L61" s="99">
        <v>1.52</v>
      </c>
      <c r="M61" s="99">
        <v>4.68</v>
      </c>
      <c r="N61" s="99">
        <v>4.8899999999999997</v>
      </c>
      <c r="O61" s="99">
        <v>0.72</v>
      </c>
      <c r="P61" s="99">
        <v>1.99</v>
      </c>
      <c r="Q61" s="99">
        <v>3.97</v>
      </c>
      <c r="R61" s="99">
        <v>4.5599999999999996</v>
      </c>
      <c r="S61" s="99">
        <v>5.42</v>
      </c>
      <c r="T61" s="99">
        <v>5.17</v>
      </c>
      <c r="U61" s="99">
        <v>4.8</v>
      </c>
      <c r="V61" s="99">
        <v>1.71</v>
      </c>
      <c r="W61" s="99">
        <v>2.89</v>
      </c>
      <c r="X61" s="99">
        <v>2.0499999999999998</v>
      </c>
      <c r="Y61" s="99">
        <v>19.45</v>
      </c>
      <c r="Z61" s="99">
        <v>9</v>
      </c>
      <c r="AA61" s="99">
        <v>3.8</v>
      </c>
      <c r="AB61" s="99">
        <v>2</v>
      </c>
      <c r="AC61" s="99">
        <v>3.95</v>
      </c>
      <c r="AD61" s="99">
        <v>2.78</v>
      </c>
      <c r="AE61" s="92">
        <v>1661.62</v>
      </c>
      <c r="AF61" s="92">
        <v>496708.5</v>
      </c>
      <c r="AG61" s="100">
        <v>6.8</v>
      </c>
      <c r="AH61" s="92">
        <v>2426.88</v>
      </c>
      <c r="AI61" s="99" t="s">
        <v>786</v>
      </c>
      <c r="AJ61" s="99">
        <v>117.92</v>
      </c>
      <c r="AK61" s="99">
        <v>93.14</v>
      </c>
      <c r="AL61" s="99">
        <v>211.06</v>
      </c>
      <c r="AM61" s="99">
        <v>193.28</v>
      </c>
      <c r="AN61" s="99">
        <v>60.5</v>
      </c>
      <c r="AO61" s="101">
        <v>3.1059999999999999</v>
      </c>
      <c r="AP61" s="99">
        <v>100.18</v>
      </c>
      <c r="AQ61" s="99">
        <v>125.56</v>
      </c>
      <c r="AR61" s="99">
        <v>126.8</v>
      </c>
      <c r="AS61" s="99">
        <v>10.92</v>
      </c>
      <c r="AT61" s="99">
        <v>18.53</v>
      </c>
      <c r="AU61" s="99">
        <v>4.9400000000000004</v>
      </c>
      <c r="AV61" s="99">
        <v>10.86</v>
      </c>
      <c r="AW61" s="99">
        <v>5.19</v>
      </c>
      <c r="AX61" s="99">
        <v>21.34</v>
      </c>
      <c r="AY61" s="99">
        <v>55.8</v>
      </c>
      <c r="AZ61" s="99">
        <v>4.24</v>
      </c>
      <c r="BA61" s="99">
        <v>1.56</v>
      </c>
      <c r="BB61" s="99">
        <v>11.68</v>
      </c>
      <c r="BC61" s="99">
        <v>42.88</v>
      </c>
      <c r="BD61" s="99">
        <v>27.83</v>
      </c>
      <c r="BE61" s="99">
        <v>54.83</v>
      </c>
      <c r="BF61" s="99">
        <v>89.2</v>
      </c>
      <c r="BG61" s="99">
        <v>11.14</v>
      </c>
      <c r="BH61" s="99">
        <v>11.98</v>
      </c>
      <c r="BI61" s="99">
        <v>27.15</v>
      </c>
      <c r="BJ61" s="99">
        <v>4.17</v>
      </c>
      <c r="BK61" s="99">
        <v>68.150000000000006</v>
      </c>
      <c r="BL61" s="99">
        <v>10.24</v>
      </c>
      <c r="BM61" s="99">
        <v>11.31</v>
      </c>
    </row>
    <row r="62" spans="1:65" x14ac:dyDescent="0.25">
      <c r="A62" s="13">
        <v>1312060150</v>
      </c>
      <c r="B62" s="14" t="s">
        <v>282</v>
      </c>
      <c r="C62" s="14" t="s">
        <v>283</v>
      </c>
      <c r="D62" s="14" t="s">
        <v>284</v>
      </c>
      <c r="E62" s="99">
        <v>15.62</v>
      </c>
      <c r="F62" s="99">
        <v>6.98</v>
      </c>
      <c r="G62" s="99">
        <v>5.0599999999999996</v>
      </c>
      <c r="H62" s="99">
        <v>1.45</v>
      </c>
      <c r="I62" s="99">
        <v>1.2</v>
      </c>
      <c r="J62" s="99">
        <v>4.7</v>
      </c>
      <c r="K62" s="99">
        <v>3.7</v>
      </c>
      <c r="L62" s="99">
        <v>1.51</v>
      </c>
      <c r="M62" s="99">
        <v>4.62</v>
      </c>
      <c r="N62" s="99">
        <v>4.97</v>
      </c>
      <c r="O62" s="99">
        <v>0.71</v>
      </c>
      <c r="P62" s="99">
        <v>1.9</v>
      </c>
      <c r="Q62" s="99">
        <v>4.1399999999999997</v>
      </c>
      <c r="R62" s="99">
        <v>4.55</v>
      </c>
      <c r="S62" s="99">
        <v>5.7</v>
      </c>
      <c r="T62" s="99">
        <v>5.01</v>
      </c>
      <c r="U62" s="99">
        <v>5.27</v>
      </c>
      <c r="V62" s="99">
        <v>1.67</v>
      </c>
      <c r="W62" s="99">
        <v>2.84</v>
      </c>
      <c r="X62" s="99">
        <v>2.1</v>
      </c>
      <c r="Y62" s="99">
        <v>20.399999999999999</v>
      </c>
      <c r="Z62" s="99">
        <v>8.9</v>
      </c>
      <c r="AA62" s="99">
        <v>3.6</v>
      </c>
      <c r="AB62" s="99">
        <v>2</v>
      </c>
      <c r="AC62" s="99">
        <v>4.09</v>
      </c>
      <c r="AD62" s="99">
        <v>2.8</v>
      </c>
      <c r="AE62" s="92">
        <v>1457.52</v>
      </c>
      <c r="AF62" s="92">
        <v>430619</v>
      </c>
      <c r="AG62" s="100">
        <v>6.87</v>
      </c>
      <c r="AH62" s="92">
        <v>2119.62</v>
      </c>
      <c r="AI62" s="99" t="s">
        <v>786</v>
      </c>
      <c r="AJ62" s="99">
        <v>117.92</v>
      </c>
      <c r="AK62" s="99">
        <v>93.14</v>
      </c>
      <c r="AL62" s="99">
        <v>211.06</v>
      </c>
      <c r="AM62" s="99">
        <v>194.63</v>
      </c>
      <c r="AN62" s="99">
        <v>71.25</v>
      </c>
      <c r="AO62" s="101">
        <v>3.1419999999999999</v>
      </c>
      <c r="AP62" s="99">
        <v>130.63</v>
      </c>
      <c r="AQ62" s="99">
        <v>133.35</v>
      </c>
      <c r="AR62" s="99">
        <v>143.33000000000001</v>
      </c>
      <c r="AS62" s="99">
        <v>11.04</v>
      </c>
      <c r="AT62" s="99">
        <v>20.88</v>
      </c>
      <c r="AU62" s="99">
        <v>5.0999999999999996</v>
      </c>
      <c r="AV62" s="99">
        <v>11.7</v>
      </c>
      <c r="AW62" s="99">
        <v>4.97</v>
      </c>
      <c r="AX62" s="99">
        <v>28.43</v>
      </c>
      <c r="AY62" s="99">
        <v>56.1</v>
      </c>
      <c r="AZ62" s="99">
        <v>4.38</v>
      </c>
      <c r="BA62" s="99">
        <v>1.5</v>
      </c>
      <c r="BB62" s="99">
        <v>14.38</v>
      </c>
      <c r="BC62" s="99">
        <v>29.46</v>
      </c>
      <c r="BD62" s="99">
        <v>26.44</v>
      </c>
      <c r="BE62" s="99">
        <v>32.99</v>
      </c>
      <c r="BF62" s="99">
        <v>87.8</v>
      </c>
      <c r="BG62" s="99">
        <v>9.84</v>
      </c>
      <c r="BH62" s="99">
        <v>15.19</v>
      </c>
      <c r="BI62" s="99">
        <v>21.65</v>
      </c>
      <c r="BJ62" s="99">
        <v>3.81</v>
      </c>
      <c r="BK62" s="99">
        <v>74.650000000000006</v>
      </c>
      <c r="BL62" s="99">
        <v>10.51</v>
      </c>
      <c r="BM62" s="99">
        <v>10.82</v>
      </c>
    </row>
    <row r="63" spans="1:65" x14ac:dyDescent="0.25">
      <c r="A63" s="13">
        <v>1312260200</v>
      </c>
      <c r="B63" s="14" t="s">
        <v>282</v>
      </c>
      <c r="C63" s="14" t="s">
        <v>285</v>
      </c>
      <c r="D63" s="14" t="s">
        <v>286</v>
      </c>
      <c r="E63" s="99">
        <v>15.61</v>
      </c>
      <c r="F63" s="99">
        <v>6.95</v>
      </c>
      <c r="G63" s="99">
        <v>4.55</v>
      </c>
      <c r="H63" s="99">
        <v>1.46</v>
      </c>
      <c r="I63" s="99">
        <v>1.19</v>
      </c>
      <c r="J63" s="99">
        <v>4.57</v>
      </c>
      <c r="K63" s="99">
        <v>3.4</v>
      </c>
      <c r="L63" s="99">
        <v>1.41</v>
      </c>
      <c r="M63" s="99">
        <v>4.42</v>
      </c>
      <c r="N63" s="99">
        <v>4.8899999999999997</v>
      </c>
      <c r="O63" s="99">
        <v>0.72</v>
      </c>
      <c r="P63" s="99">
        <v>1.88</v>
      </c>
      <c r="Q63" s="99">
        <v>3.87</v>
      </c>
      <c r="R63" s="99">
        <v>4.4400000000000004</v>
      </c>
      <c r="S63" s="99">
        <v>5.21</v>
      </c>
      <c r="T63" s="99">
        <v>4.71</v>
      </c>
      <c r="U63" s="99">
        <v>4.53</v>
      </c>
      <c r="V63" s="99">
        <v>1.55</v>
      </c>
      <c r="W63" s="99">
        <v>2.75</v>
      </c>
      <c r="X63" s="99">
        <v>1.98</v>
      </c>
      <c r="Y63" s="99">
        <v>19.37</v>
      </c>
      <c r="Z63" s="99">
        <v>8.3699999999999992</v>
      </c>
      <c r="AA63" s="99">
        <v>3.38</v>
      </c>
      <c r="AB63" s="99">
        <v>1.87</v>
      </c>
      <c r="AC63" s="99">
        <v>3.83</v>
      </c>
      <c r="AD63" s="99">
        <v>2.67</v>
      </c>
      <c r="AE63" s="92">
        <v>1198.6199999999999</v>
      </c>
      <c r="AF63" s="92">
        <v>295765.25</v>
      </c>
      <c r="AG63" s="100">
        <v>6.98</v>
      </c>
      <c r="AH63" s="92">
        <v>1471.96</v>
      </c>
      <c r="AI63" s="99" t="s">
        <v>786</v>
      </c>
      <c r="AJ63" s="99">
        <v>125.75</v>
      </c>
      <c r="AK63" s="99">
        <v>93.14</v>
      </c>
      <c r="AL63" s="99">
        <v>218.89</v>
      </c>
      <c r="AM63" s="99">
        <v>196.58</v>
      </c>
      <c r="AN63" s="99">
        <v>60.78</v>
      </c>
      <c r="AO63" s="101">
        <v>3.0630000000000002</v>
      </c>
      <c r="AP63" s="99">
        <v>147.94999999999999</v>
      </c>
      <c r="AQ63" s="99">
        <v>97.62</v>
      </c>
      <c r="AR63" s="99">
        <v>85.88</v>
      </c>
      <c r="AS63" s="99">
        <v>10.89</v>
      </c>
      <c r="AT63" s="99">
        <v>22.46</v>
      </c>
      <c r="AU63" s="99">
        <v>5.5</v>
      </c>
      <c r="AV63" s="99">
        <v>12.57</v>
      </c>
      <c r="AW63" s="99">
        <v>4.8899999999999997</v>
      </c>
      <c r="AX63" s="99">
        <v>21.31</v>
      </c>
      <c r="AY63" s="99">
        <v>33.58</v>
      </c>
      <c r="AZ63" s="99">
        <v>4.0999999999999996</v>
      </c>
      <c r="BA63" s="99">
        <v>1.55</v>
      </c>
      <c r="BB63" s="99">
        <v>13.33</v>
      </c>
      <c r="BC63" s="99">
        <v>28.06</v>
      </c>
      <c r="BD63" s="99">
        <v>18.52</v>
      </c>
      <c r="BE63" s="99">
        <v>27.01</v>
      </c>
      <c r="BF63" s="99">
        <v>72.27</v>
      </c>
      <c r="BG63" s="99">
        <v>9.92</v>
      </c>
      <c r="BH63" s="99">
        <v>13.01</v>
      </c>
      <c r="BI63" s="99">
        <v>18.27</v>
      </c>
      <c r="BJ63" s="99">
        <v>4.1100000000000003</v>
      </c>
      <c r="BK63" s="99">
        <v>62.85</v>
      </c>
      <c r="BL63" s="99">
        <v>10.34</v>
      </c>
      <c r="BM63" s="99">
        <v>11.67</v>
      </c>
    </row>
    <row r="64" spans="1:65" x14ac:dyDescent="0.25">
      <c r="A64" s="13">
        <v>1319140375</v>
      </c>
      <c r="B64" s="14" t="s">
        <v>282</v>
      </c>
      <c r="C64" s="14" t="s">
        <v>287</v>
      </c>
      <c r="D64" s="14" t="s">
        <v>288</v>
      </c>
      <c r="E64" s="99">
        <v>15.6</v>
      </c>
      <c r="F64" s="99">
        <v>7.21</v>
      </c>
      <c r="G64" s="99">
        <v>4.67</v>
      </c>
      <c r="H64" s="99">
        <v>1.47</v>
      </c>
      <c r="I64" s="99">
        <v>1.2</v>
      </c>
      <c r="J64" s="99">
        <v>4.6399999999999997</v>
      </c>
      <c r="K64" s="99">
        <v>3.35</v>
      </c>
      <c r="L64" s="99">
        <v>1.42</v>
      </c>
      <c r="M64" s="99">
        <v>4.5</v>
      </c>
      <c r="N64" s="99">
        <v>4.93</v>
      </c>
      <c r="O64" s="99">
        <v>0.72</v>
      </c>
      <c r="P64" s="99">
        <v>1.87</v>
      </c>
      <c r="Q64" s="99">
        <v>3.88</v>
      </c>
      <c r="R64" s="99">
        <v>4.4800000000000004</v>
      </c>
      <c r="S64" s="99">
        <v>5.12</v>
      </c>
      <c r="T64" s="99">
        <v>4.92</v>
      </c>
      <c r="U64" s="99">
        <v>4.43</v>
      </c>
      <c r="V64" s="99">
        <v>1.55</v>
      </c>
      <c r="W64" s="99">
        <v>2.79</v>
      </c>
      <c r="X64" s="99">
        <v>1.97</v>
      </c>
      <c r="Y64" s="99">
        <v>19.21</v>
      </c>
      <c r="Z64" s="99">
        <v>8.5</v>
      </c>
      <c r="AA64" s="99">
        <v>3.69</v>
      </c>
      <c r="AB64" s="99">
        <v>1.93</v>
      </c>
      <c r="AC64" s="99">
        <v>3.75</v>
      </c>
      <c r="AD64" s="99">
        <v>2.7</v>
      </c>
      <c r="AE64" s="92">
        <v>1225.69</v>
      </c>
      <c r="AF64" s="92">
        <v>329846.25</v>
      </c>
      <c r="AG64" s="100">
        <v>7.11</v>
      </c>
      <c r="AH64" s="92">
        <v>1663.58</v>
      </c>
      <c r="AI64" s="99" t="s">
        <v>786</v>
      </c>
      <c r="AJ64" s="99">
        <v>119.72</v>
      </c>
      <c r="AK64" s="99">
        <v>47.08</v>
      </c>
      <c r="AL64" s="99">
        <v>166.8</v>
      </c>
      <c r="AM64" s="99">
        <v>191.78</v>
      </c>
      <c r="AN64" s="99">
        <v>51.75</v>
      </c>
      <c r="AO64" s="101">
        <v>3.012</v>
      </c>
      <c r="AP64" s="99">
        <v>92.38</v>
      </c>
      <c r="AQ64" s="99">
        <v>153.13</v>
      </c>
      <c r="AR64" s="99">
        <v>98.5</v>
      </c>
      <c r="AS64" s="99">
        <v>10.87</v>
      </c>
      <c r="AT64" s="99">
        <v>22.03</v>
      </c>
      <c r="AU64" s="99">
        <v>5.14</v>
      </c>
      <c r="AV64" s="99">
        <v>11.49</v>
      </c>
      <c r="AW64" s="99">
        <v>4.92</v>
      </c>
      <c r="AX64" s="99">
        <v>20.46</v>
      </c>
      <c r="AY64" s="99">
        <v>45.04</v>
      </c>
      <c r="AZ64" s="99">
        <v>4.08</v>
      </c>
      <c r="BA64" s="99">
        <v>1.5</v>
      </c>
      <c r="BB64" s="99">
        <v>14</v>
      </c>
      <c r="BC64" s="99">
        <v>37.590000000000003</v>
      </c>
      <c r="BD64" s="99">
        <v>27.08</v>
      </c>
      <c r="BE64" s="99">
        <v>42.61</v>
      </c>
      <c r="BF64" s="99">
        <v>107</v>
      </c>
      <c r="BG64" s="99">
        <v>15.92</v>
      </c>
      <c r="BH64" s="99">
        <v>11.37</v>
      </c>
      <c r="BI64" s="99">
        <v>12.75</v>
      </c>
      <c r="BJ64" s="99">
        <v>4.49</v>
      </c>
      <c r="BK64" s="99">
        <v>65.38</v>
      </c>
      <c r="BL64" s="99">
        <v>10.039999999999999</v>
      </c>
      <c r="BM64" s="99">
        <v>11.64</v>
      </c>
    </row>
    <row r="65" spans="1:65" x14ac:dyDescent="0.25">
      <c r="A65" s="13">
        <v>1312060350</v>
      </c>
      <c r="B65" s="14" t="s">
        <v>282</v>
      </c>
      <c r="C65" s="14" t="s">
        <v>283</v>
      </c>
      <c r="D65" s="14" t="s">
        <v>812</v>
      </c>
      <c r="E65" s="99">
        <v>15.64</v>
      </c>
      <c r="F65" s="99">
        <v>7.5</v>
      </c>
      <c r="G65" s="99">
        <v>4.38</v>
      </c>
      <c r="H65" s="99">
        <v>1.44</v>
      </c>
      <c r="I65" s="99">
        <v>1.2</v>
      </c>
      <c r="J65" s="99">
        <v>4.49</v>
      </c>
      <c r="K65" s="99">
        <v>3.46</v>
      </c>
      <c r="L65" s="99">
        <v>1.41</v>
      </c>
      <c r="M65" s="99">
        <v>4.45</v>
      </c>
      <c r="N65" s="99">
        <v>5.29</v>
      </c>
      <c r="O65" s="99">
        <v>0.73</v>
      </c>
      <c r="P65" s="99">
        <v>1.88</v>
      </c>
      <c r="Q65" s="99">
        <v>3.84</v>
      </c>
      <c r="R65" s="99">
        <v>4.49</v>
      </c>
      <c r="S65" s="99">
        <v>5.13</v>
      </c>
      <c r="T65" s="99">
        <v>4.58</v>
      </c>
      <c r="U65" s="99">
        <v>4.2699999999999996</v>
      </c>
      <c r="V65" s="99">
        <v>1.5</v>
      </c>
      <c r="W65" s="99">
        <v>2.77</v>
      </c>
      <c r="X65" s="99">
        <v>1.94</v>
      </c>
      <c r="Y65" s="99">
        <v>18.93</v>
      </c>
      <c r="Z65" s="99">
        <v>8.18</v>
      </c>
      <c r="AA65" s="99">
        <v>3.27</v>
      </c>
      <c r="AB65" s="99">
        <v>1.79</v>
      </c>
      <c r="AC65" s="99">
        <v>3.77</v>
      </c>
      <c r="AD65" s="99">
        <v>2.7</v>
      </c>
      <c r="AE65" s="92">
        <v>1621.92</v>
      </c>
      <c r="AF65" s="92">
        <v>372549.5</v>
      </c>
      <c r="AG65" s="100">
        <v>6.98</v>
      </c>
      <c r="AH65" s="92">
        <v>1854.77</v>
      </c>
      <c r="AI65" s="99" t="s">
        <v>786</v>
      </c>
      <c r="AJ65" s="99">
        <v>100.8</v>
      </c>
      <c r="AK65" s="99">
        <v>107.17</v>
      </c>
      <c r="AL65" s="99">
        <v>207.97</v>
      </c>
      <c r="AM65" s="99">
        <v>191.78</v>
      </c>
      <c r="AN65" s="99">
        <v>61.21</v>
      </c>
      <c r="AO65" s="101">
        <v>3.145</v>
      </c>
      <c r="AP65" s="99">
        <v>98.41</v>
      </c>
      <c r="AQ65" s="99">
        <v>110.04</v>
      </c>
      <c r="AR65" s="99">
        <v>110.08</v>
      </c>
      <c r="AS65" s="99">
        <v>10.79</v>
      </c>
      <c r="AT65" s="99">
        <v>23.02</v>
      </c>
      <c r="AU65" s="99">
        <v>6.04</v>
      </c>
      <c r="AV65" s="99">
        <v>11.48</v>
      </c>
      <c r="AW65" s="99">
        <v>4.97</v>
      </c>
      <c r="AX65" s="99">
        <v>23.96</v>
      </c>
      <c r="AY65" s="99">
        <v>67.5</v>
      </c>
      <c r="AZ65" s="99">
        <v>4.13</v>
      </c>
      <c r="BA65" s="99">
        <v>1.77</v>
      </c>
      <c r="BB65" s="99">
        <v>15.42</v>
      </c>
      <c r="BC65" s="99">
        <v>27.75</v>
      </c>
      <c r="BD65" s="99">
        <v>16.66</v>
      </c>
      <c r="BE65" s="99">
        <v>21.18</v>
      </c>
      <c r="BF65" s="99">
        <v>105</v>
      </c>
      <c r="BG65" s="99">
        <v>16.25</v>
      </c>
      <c r="BH65" s="99">
        <v>13.51</v>
      </c>
      <c r="BI65" s="99">
        <v>15</v>
      </c>
      <c r="BJ65" s="99">
        <v>3.87</v>
      </c>
      <c r="BK65" s="99">
        <v>64.56</v>
      </c>
      <c r="BL65" s="99">
        <v>9.7799999999999994</v>
      </c>
      <c r="BM65" s="99">
        <v>12.04</v>
      </c>
    </row>
    <row r="66" spans="1:65" x14ac:dyDescent="0.25">
      <c r="A66" s="13">
        <v>1320140500</v>
      </c>
      <c r="B66" s="14" t="s">
        <v>282</v>
      </c>
      <c r="C66" s="14" t="s">
        <v>289</v>
      </c>
      <c r="D66" s="14" t="s">
        <v>290</v>
      </c>
      <c r="E66" s="99">
        <v>15.6</v>
      </c>
      <c r="F66" s="99">
        <v>6.94</v>
      </c>
      <c r="G66" s="99">
        <v>4.58</v>
      </c>
      <c r="H66" s="99">
        <v>1.43</v>
      </c>
      <c r="I66" s="99">
        <v>1.2</v>
      </c>
      <c r="J66" s="99">
        <v>4.57</v>
      </c>
      <c r="K66" s="99">
        <v>3.39</v>
      </c>
      <c r="L66" s="99">
        <v>1.41</v>
      </c>
      <c r="M66" s="99">
        <v>4.53</v>
      </c>
      <c r="N66" s="99">
        <v>5.13</v>
      </c>
      <c r="O66" s="99">
        <v>0.72</v>
      </c>
      <c r="P66" s="99">
        <v>1.89</v>
      </c>
      <c r="Q66" s="99">
        <v>3.86</v>
      </c>
      <c r="R66" s="99">
        <v>4.47</v>
      </c>
      <c r="S66" s="99">
        <v>5.17</v>
      </c>
      <c r="T66" s="99">
        <v>4.72</v>
      </c>
      <c r="U66" s="99">
        <v>4.33</v>
      </c>
      <c r="V66" s="99">
        <v>1.53</v>
      </c>
      <c r="W66" s="99">
        <v>2.67</v>
      </c>
      <c r="X66" s="99">
        <v>1.95</v>
      </c>
      <c r="Y66" s="99">
        <v>19.170000000000002</v>
      </c>
      <c r="Z66" s="99">
        <v>8.59</v>
      </c>
      <c r="AA66" s="99">
        <v>3.21</v>
      </c>
      <c r="AB66" s="99">
        <v>1.81</v>
      </c>
      <c r="AC66" s="99">
        <v>3.71</v>
      </c>
      <c r="AD66" s="99">
        <v>2.7</v>
      </c>
      <c r="AE66" s="92">
        <v>1253.3399999999999</v>
      </c>
      <c r="AF66" s="92">
        <v>345787.5</v>
      </c>
      <c r="AG66" s="100">
        <v>7.09</v>
      </c>
      <c r="AH66" s="92">
        <v>1740.2</v>
      </c>
      <c r="AI66" s="99" t="s">
        <v>786</v>
      </c>
      <c r="AJ66" s="99">
        <v>110.4</v>
      </c>
      <c r="AK66" s="99">
        <v>75.650000000000006</v>
      </c>
      <c r="AL66" s="99">
        <v>186.05</v>
      </c>
      <c r="AM66" s="99">
        <v>193.28</v>
      </c>
      <c r="AN66" s="99">
        <v>65</v>
      </c>
      <c r="AO66" s="101">
        <v>3.0840000000000001</v>
      </c>
      <c r="AP66" s="99">
        <v>133.5</v>
      </c>
      <c r="AQ66" s="99">
        <v>100</v>
      </c>
      <c r="AR66" s="99">
        <v>145</v>
      </c>
      <c r="AS66" s="99">
        <v>10.79</v>
      </c>
      <c r="AT66" s="99">
        <v>24.43</v>
      </c>
      <c r="AU66" s="99">
        <v>6.32</v>
      </c>
      <c r="AV66" s="99">
        <v>11.12</v>
      </c>
      <c r="AW66" s="99">
        <v>4.93</v>
      </c>
      <c r="AX66" s="99">
        <v>14</v>
      </c>
      <c r="AY66" s="99">
        <v>35</v>
      </c>
      <c r="AZ66" s="99">
        <v>4.16</v>
      </c>
      <c r="BA66" s="99">
        <v>1.21</v>
      </c>
      <c r="BB66" s="99">
        <v>16</v>
      </c>
      <c r="BC66" s="99">
        <v>53.08</v>
      </c>
      <c r="BD66" s="99">
        <v>32.880000000000003</v>
      </c>
      <c r="BE66" s="99">
        <v>35.49</v>
      </c>
      <c r="BF66" s="99">
        <v>75</v>
      </c>
      <c r="BG66" s="99">
        <v>10.5</v>
      </c>
      <c r="BH66" s="99">
        <v>13.5</v>
      </c>
      <c r="BI66" s="99">
        <v>7.71</v>
      </c>
      <c r="BJ66" s="99">
        <v>3.07</v>
      </c>
      <c r="BK66" s="99">
        <v>75.75</v>
      </c>
      <c r="BL66" s="99">
        <v>9.9700000000000006</v>
      </c>
      <c r="BM66" s="99">
        <v>10.71</v>
      </c>
    </row>
    <row r="67" spans="1:65" x14ac:dyDescent="0.25">
      <c r="A67" s="13">
        <v>1342340800</v>
      </c>
      <c r="B67" s="14" t="s">
        <v>282</v>
      </c>
      <c r="C67" s="14" t="s">
        <v>291</v>
      </c>
      <c r="D67" s="14" t="s">
        <v>292</v>
      </c>
      <c r="E67" s="99">
        <v>15.62</v>
      </c>
      <c r="F67" s="99">
        <v>7.06</v>
      </c>
      <c r="G67" s="99">
        <v>5.25</v>
      </c>
      <c r="H67" s="99">
        <v>1.45</v>
      </c>
      <c r="I67" s="99">
        <v>1.22</v>
      </c>
      <c r="J67" s="99">
        <v>4.75</v>
      </c>
      <c r="K67" s="99">
        <v>3.72</v>
      </c>
      <c r="L67" s="99">
        <v>1.55</v>
      </c>
      <c r="M67" s="99">
        <v>4.7300000000000004</v>
      </c>
      <c r="N67" s="99">
        <v>5.27</v>
      </c>
      <c r="O67" s="99">
        <v>0.72</v>
      </c>
      <c r="P67" s="99">
        <v>1.9</v>
      </c>
      <c r="Q67" s="99">
        <v>4.16</v>
      </c>
      <c r="R67" s="99">
        <v>4.59</v>
      </c>
      <c r="S67" s="99">
        <v>5.7</v>
      </c>
      <c r="T67" s="99">
        <v>5.0999999999999996</v>
      </c>
      <c r="U67" s="99">
        <v>5.15</v>
      </c>
      <c r="V67" s="99">
        <v>1.73</v>
      </c>
      <c r="W67" s="99">
        <v>2.86</v>
      </c>
      <c r="X67" s="99">
        <v>2.14</v>
      </c>
      <c r="Y67" s="99">
        <v>20.04</v>
      </c>
      <c r="Z67" s="99">
        <v>8.91</v>
      </c>
      <c r="AA67" s="99">
        <v>3.72</v>
      </c>
      <c r="AB67" s="99">
        <v>2.0499999999999998</v>
      </c>
      <c r="AC67" s="99">
        <v>4.0999999999999996</v>
      </c>
      <c r="AD67" s="99">
        <v>2.8</v>
      </c>
      <c r="AE67" s="92">
        <v>1297.53</v>
      </c>
      <c r="AF67" s="92">
        <v>378642.75</v>
      </c>
      <c r="AG67" s="100">
        <v>7.01</v>
      </c>
      <c r="AH67" s="92">
        <v>1891.78</v>
      </c>
      <c r="AI67" s="99">
        <v>212.07</v>
      </c>
      <c r="AJ67" s="99" t="s">
        <v>786</v>
      </c>
      <c r="AK67" s="99" t="s">
        <v>786</v>
      </c>
      <c r="AL67" s="99">
        <v>212.07</v>
      </c>
      <c r="AM67" s="99">
        <v>191.78</v>
      </c>
      <c r="AN67" s="99">
        <v>70.17</v>
      </c>
      <c r="AO67" s="101">
        <v>3.2109999999999999</v>
      </c>
      <c r="AP67" s="99">
        <v>88.81</v>
      </c>
      <c r="AQ67" s="99">
        <v>145.58000000000001</v>
      </c>
      <c r="AR67" s="99">
        <v>147.30000000000001</v>
      </c>
      <c r="AS67" s="99">
        <v>11.1</v>
      </c>
      <c r="AT67" s="99">
        <v>22.31</v>
      </c>
      <c r="AU67" s="99">
        <v>5.13</v>
      </c>
      <c r="AV67" s="99">
        <v>13.99</v>
      </c>
      <c r="AW67" s="99">
        <v>4.8499999999999996</v>
      </c>
      <c r="AX67" s="99">
        <v>25.33</v>
      </c>
      <c r="AY67" s="99">
        <v>41.81</v>
      </c>
      <c r="AZ67" s="99">
        <v>4.04</v>
      </c>
      <c r="BA67" s="99">
        <v>1.51</v>
      </c>
      <c r="BB67" s="99">
        <v>17.22</v>
      </c>
      <c r="BC67" s="99">
        <v>38.61</v>
      </c>
      <c r="BD67" s="99">
        <v>29.06</v>
      </c>
      <c r="BE67" s="99">
        <v>30.76</v>
      </c>
      <c r="BF67" s="99">
        <v>80.56</v>
      </c>
      <c r="BG67" s="99">
        <v>7.25</v>
      </c>
      <c r="BH67" s="99">
        <v>12.57</v>
      </c>
      <c r="BI67" s="99">
        <v>22.33</v>
      </c>
      <c r="BJ67" s="99">
        <v>4.24</v>
      </c>
      <c r="BK67" s="99">
        <v>63.37</v>
      </c>
      <c r="BL67" s="99">
        <v>10.29</v>
      </c>
      <c r="BM67" s="99">
        <v>11.24</v>
      </c>
    </row>
    <row r="68" spans="1:65" x14ac:dyDescent="0.25">
      <c r="A68" s="13">
        <v>1344340820</v>
      </c>
      <c r="B68" s="14" t="s">
        <v>282</v>
      </c>
      <c r="C68" s="14" t="s">
        <v>293</v>
      </c>
      <c r="D68" s="14" t="s">
        <v>294</v>
      </c>
      <c r="E68" s="99">
        <v>15.62</v>
      </c>
      <c r="F68" s="99">
        <v>6.96</v>
      </c>
      <c r="G68" s="99">
        <v>4.41</v>
      </c>
      <c r="H68" s="99">
        <v>1.49</v>
      </c>
      <c r="I68" s="99">
        <v>1.19</v>
      </c>
      <c r="J68" s="99">
        <v>4.49</v>
      </c>
      <c r="K68" s="99">
        <v>3.27</v>
      </c>
      <c r="L68" s="99">
        <v>1.4</v>
      </c>
      <c r="M68" s="99">
        <v>4.4000000000000004</v>
      </c>
      <c r="N68" s="99">
        <v>4.91</v>
      </c>
      <c r="O68" s="99">
        <v>0.73</v>
      </c>
      <c r="P68" s="99">
        <v>1.88</v>
      </c>
      <c r="Q68" s="99">
        <v>3.82</v>
      </c>
      <c r="R68" s="99">
        <v>4.42</v>
      </c>
      <c r="S68" s="99">
        <v>5.12</v>
      </c>
      <c r="T68" s="99">
        <v>4.49</v>
      </c>
      <c r="U68" s="99">
        <v>4.3499999999999996</v>
      </c>
      <c r="V68" s="99">
        <v>1.5</v>
      </c>
      <c r="W68" s="99">
        <v>2.65</v>
      </c>
      <c r="X68" s="99">
        <v>1.94</v>
      </c>
      <c r="Y68" s="99">
        <v>19.75</v>
      </c>
      <c r="Z68" s="99">
        <v>8.2100000000000009</v>
      </c>
      <c r="AA68" s="99">
        <v>3.11</v>
      </c>
      <c r="AB68" s="99">
        <v>1.77</v>
      </c>
      <c r="AC68" s="99">
        <v>3.77</v>
      </c>
      <c r="AD68" s="99">
        <v>2.66</v>
      </c>
      <c r="AE68" s="92">
        <v>1403.02</v>
      </c>
      <c r="AF68" s="92">
        <v>401466</v>
      </c>
      <c r="AG68" s="100">
        <v>6.91</v>
      </c>
      <c r="AH68" s="92">
        <v>1983.49</v>
      </c>
      <c r="AI68" s="99">
        <v>212.07</v>
      </c>
      <c r="AJ68" s="99" t="s">
        <v>786</v>
      </c>
      <c r="AK68" s="99" t="s">
        <v>786</v>
      </c>
      <c r="AL68" s="99">
        <v>212.07</v>
      </c>
      <c r="AM68" s="99">
        <v>193.35</v>
      </c>
      <c r="AN68" s="99">
        <v>50</v>
      </c>
      <c r="AO68" s="101">
        <v>3.1240000000000001</v>
      </c>
      <c r="AP68" s="99">
        <v>140</v>
      </c>
      <c r="AQ68" s="99">
        <v>180.5</v>
      </c>
      <c r="AR68" s="99">
        <v>148.25</v>
      </c>
      <c r="AS68" s="99">
        <v>10.81</v>
      </c>
      <c r="AT68" s="99">
        <v>21.42</v>
      </c>
      <c r="AU68" s="99">
        <v>5.74</v>
      </c>
      <c r="AV68" s="99">
        <v>7.25</v>
      </c>
      <c r="AW68" s="99">
        <v>4.87</v>
      </c>
      <c r="AX68" s="99">
        <v>23.5</v>
      </c>
      <c r="AY68" s="99">
        <v>54.56</v>
      </c>
      <c r="AZ68" s="99">
        <v>4.09</v>
      </c>
      <c r="BA68" s="99">
        <v>1.7</v>
      </c>
      <c r="BB68" s="99">
        <v>16.38</v>
      </c>
      <c r="BC68" s="99">
        <v>28.24</v>
      </c>
      <c r="BD68" s="99">
        <v>25.24</v>
      </c>
      <c r="BE68" s="99">
        <v>25.28</v>
      </c>
      <c r="BF68" s="99">
        <v>75</v>
      </c>
      <c r="BG68" s="99">
        <v>6.25</v>
      </c>
      <c r="BH68" s="99">
        <v>10.99</v>
      </c>
      <c r="BI68" s="99">
        <v>15.38</v>
      </c>
      <c r="BJ68" s="99">
        <v>3.94</v>
      </c>
      <c r="BK68" s="99">
        <v>70.19</v>
      </c>
      <c r="BL68" s="99">
        <v>9.6199999999999992</v>
      </c>
      <c r="BM68" s="99">
        <v>11.94</v>
      </c>
    </row>
    <row r="69" spans="1:65" x14ac:dyDescent="0.25">
      <c r="A69" s="13">
        <v>1346660850</v>
      </c>
      <c r="B69" s="14" t="s">
        <v>282</v>
      </c>
      <c r="C69" s="14" t="s">
        <v>295</v>
      </c>
      <c r="D69" s="14" t="s">
        <v>296</v>
      </c>
      <c r="E69" s="99">
        <v>15.61</v>
      </c>
      <c r="F69" s="99">
        <v>7.05</v>
      </c>
      <c r="G69" s="99">
        <v>4.49</v>
      </c>
      <c r="H69" s="99">
        <v>1.46</v>
      </c>
      <c r="I69" s="99">
        <v>1.2</v>
      </c>
      <c r="J69" s="99">
        <v>4.5199999999999996</v>
      </c>
      <c r="K69" s="99">
        <v>3.37</v>
      </c>
      <c r="L69" s="99">
        <v>1.4</v>
      </c>
      <c r="M69" s="99">
        <v>4.42</v>
      </c>
      <c r="N69" s="99">
        <v>5.3</v>
      </c>
      <c r="O69" s="99">
        <v>0.73</v>
      </c>
      <c r="P69" s="99">
        <v>1.89</v>
      </c>
      <c r="Q69" s="99">
        <v>3.82</v>
      </c>
      <c r="R69" s="99">
        <v>4.45</v>
      </c>
      <c r="S69" s="99">
        <v>5.16</v>
      </c>
      <c r="T69" s="99">
        <v>4.5199999999999996</v>
      </c>
      <c r="U69" s="99">
        <v>4.3899999999999997</v>
      </c>
      <c r="V69" s="99">
        <v>1.52</v>
      </c>
      <c r="W69" s="99">
        <v>2.67</v>
      </c>
      <c r="X69" s="99">
        <v>1.95</v>
      </c>
      <c r="Y69" s="99">
        <v>19.22</v>
      </c>
      <c r="Z69" s="99">
        <v>8.15</v>
      </c>
      <c r="AA69" s="99">
        <v>3.21</v>
      </c>
      <c r="AB69" s="99">
        <v>1.78</v>
      </c>
      <c r="AC69" s="99">
        <v>3.8</v>
      </c>
      <c r="AD69" s="99">
        <v>2.67</v>
      </c>
      <c r="AE69" s="92">
        <v>1238</v>
      </c>
      <c r="AF69" s="92">
        <v>430952.75</v>
      </c>
      <c r="AG69" s="100">
        <v>6.77</v>
      </c>
      <c r="AH69" s="92">
        <v>2100.5</v>
      </c>
      <c r="AI69" s="99">
        <v>212.91</v>
      </c>
      <c r="AJ69" s="99" t="s">
        <v>786</v>
      </c>
      <c r="AK69" s="99" t="s">
        <v>786</v>
      </c>
      <c r="AL69" s="99">
        <v>212.91</v>
      </c>
      <c r="AM69" s="99">
        <v>193.28</v>
      </c>
      <c r="AN69" s="99">
        <v>66.180000000000007</v>
      </c>
      <c r="AO69" s="101">
        <v>3.1160000000000001</v>
      </c>
      <c r="AP69" s="99">
        <v>100.66</v>
      </c>
      <c r="AQ69" s="99">
        <v>125</v>
      </c>
      <c r="AR69" s="99">
        <v>116.5</v>
      </c>
      <c r="AS69" s="99">
        <v>10.82</v>
      </c>
      <c r="AT69" s="99">
        <v>16.66</v>
      </c>
      <c r="AU69" s="99">
        <v>5.52</v>
      </c>
      <c r="AV69" s="99">
        <v>12.23</v>
      </c>
      <c r="AW69" s="99">
        <v>4.92</v>
      </c>
      <c r="AX69" s="99">
        <v>23.42</v>
      </c>
      <c r="AY69" s="99">
        <v>52.46</v>
      </c>
      <c r="AZ69" s="99">
        <v>4.1399999999999997</v>
      </c>
      <c r="BA69" s="99">
        <v>1.44</v>
      </c>
      <c r="BB69" s="99">
        <v>14.29</v>
      </c>
      <c r="BC69" s="99">
        <v>36.79</v>
      </c>
      <c r="BD69" s="99">
        <v>31.32</v>
      </c>
      <c r="BE69" s="99">
        <v>31.14</v>
      </c>
      <c r="BF69" s="99">
        <v>95</v>
      </c>
      <c r="BG69" s="99">
        <v>19.02</v>
      </c>
      <c r="BH69" s="99">
        <v>13.13</v>
      </c>
      <c r="BI69" s="99">
        <v>10</v>
      </c>
      <c r="BJ69" s="99">
        <v>4.38</v>
      </c>
      <c r="BK69" s="99">
        <v>71.38</v>
      </c>
      <c r="BL69" s="99">
        <v>10.039999999999999</v>
      </c>
      <c r="BM69" s="99">
        <v>11.15</v>
      </c>
    </row>
    <row r="70" spans="1:65" x14ac:dyDescent="0.25">
      <c r="A70" s="13">
        <v>1546520500</v>
      </c>
      <c r="B70" s="14" t="s">
        <v>297</v>
      </c>
      <c r="C70" s="14" t="s">
        <v>298</v>
      </c>
      <c r="D70" s="14" t="s">
        <v>299</v>
      </c>
      <c r="E70" s="99">
        <v>16.420000000000002</v>
      </c>
      <c r="F70" s="99">
        <v>7.88</v>
      </c>
      <c r="G70" s="99">
        <v>5.7</v>
      </c>
      <c r="H70" s="99">
        <v>2.86</v>
      </c>
      <c r="I70" s="99">
        <v>1.57</v>
      </c>
      <c r="J70" s="99">
        <v>5.55</v>
      </c>
      <c r="K70" s="99">
        <v>4.2300000000000004</v>
      </c>
      <c r="L70" s="99">
        <v>2.08</v>
      </c>
      <c r="M70" s="99">
        <v>5.93</v>
      </c>
      <c r="N70" s="99">
        <v>4.9800000000000004</v>
      </c>
      <c r="O70" s="99">
        <v>1.1599999999999999</v>
      </c>
      <c r="P70" s="99">
        <v>2.2999999999999998</v>
      </c>
      <c r="Q70" s="99">
        <v>5.78</v>
      </c>
      <c r="R70" s="99">
        <v>5.28</v>
      </c>
      <c r="S70" s="99">
        <v>7.52</v>
      </c>
      <c r="T70" s="99">
        <v>5.37</v>
      </c>
      <c r="U70" s="99">
        <v>6.73</v>
      </c>
      <c r="V70" s="99">
        <v>2.13</v>
      </c>
      <c r="W70" s="99">
        <v>3.26</v>
      </c>
      <c r="X70" s="99">
        <v>3.35</v>
      </c>
      <c r="Y70" s="99">
        <v>23.39</v>
      </c>
      <c r="Z70" s="99">
        <v>9.6</v>
      </c>
      <c r="AA70" s="99">
        <v>4.8499999999999996</v>
      </c>
      <c r="AB70" s="99">
        <v>2.71</v>
      </c>
      <c r="AC70" s="99">
        <v>5</v>
      </c>
      <c r="AD70" s="99">
        <v>3.45</v>
      </c>
      <c r="AE70" s="92">
        <v>4471.7299999999996</v>
      </c>
      <c r="AF70" s="92">
        <v>1663051.53</v>
      </c>
      <c r="AG70" s="100">
        <v>6.61</v>
      </c>
      <c r="AH70" s="92">
        <v>7981.96</v>
      </c>
      <c r="AI70" s="99">
        <v>541.04999999999995</v>
      </c>
      <c r="AJ70" s="99" t="s">
        <v>786</v>
      </c>
      <c r="AK70" s="99" t="s">
        <v>786</v>
      </c>
      <c r="AL70" s="99">
        <v>541.04999999999995</v>
      </c>
      <c r="AM70" s="99">
        <v>187.8</v>
      </c>
      <c r="AN70" s="99">
        <v>78.92</v>
      </c>
      <c r="AO70" s="101">
        <v>4.5469999999999997</v>
      </c>
      <c r="AP70" s="99">
        <v>258.5</v>
      </c>
      <c r="AQ70" s="99">
        <v>211.71</v>
      </c>
      <c r="AR70" s="99">
        <v>127</v>
      </c>
      <c r="AS70" s="99">
        <v>11.37</v>
      </c>
      <c r="AT70" s="99">
        <v>21.13</v>
      </c>
      <c r="AU70" s="99">
        <v>6.17</v>
      </c>
      <c r="AV70" s="99">
        <v>15.14</v>
      </c>
      <c r="AW70" s="99">
        <v>7.65</v>
      </c>
      <c r="AX70" s="99">
        <v>19.61</v>
      </c>
      <c r="AY70" s="99">
        <v>74.25</v>
      </c>
      <c r="AZ70" s="99">
        <v>3.99</v>
      </c>
      <c r="BA70" s="99">
        <v>2.0699999999999998</v>
      </c>
      <c r="BB70" s="99">
        <v>25.84</v>
      </c>
      <c r="BC70" s="99">
        <v>57.06</v>
      </c>
      <c r="BD70" s="99">
        <v>29.68</v>
      </c>
      <c r="BE70" s="99">
        <v>39.799999999999997</v>
      </c>
      <c r="BF70" s="99">
        <v>126.15</v>
      </c>
      <c r="BG70" s="99">
        <v>23.4</v>
      </c>
      <c r="BH70" s="99">
        <v>18.04</v>
      </c>
      <c r="BI70" s="99">
        <v>30.6</v>
      </c>
      <c r="BJ70" s="99">
        <v>4.79</v>
      </c>
      <c r="BK70" s="99">
        <v>97.33</v>
      </c>
      <c r="BL70" s="99">
        <v>11.49</v>
      </c>
      <c r="BM70" s="99">
        <v>12.76</v>
      </c>
    </row>
    <row r="71" spans="1:65" x14ac:dyDescent="0.25">
      <c r="A71" s="13">
        <v>1614260200</v>
      </c>
      <c r="B71" s="14" t="s">
        <v>300</v>
      </c>
      <c r="C71" s="14" t="s">
        <v>301</v>
      </c>
      <c r="D71" s="14" t="s">
        <v>302</v>
      </c>
      <c r="E71" s="99">
        <v>15.62</v>
      </c>
      <c r="F71" s="99">
        <v>7.32</v>
      </c>
      <c r="G71" s="99">
        <v>4.82</v>
      </c>
      <c r="H71" s="99">
        <v>1.51</v>
      </c>
      <c r="I71" s="99">
        <v>1.28</v>
      </c>
      <c r="J71" s="99">
        <v>4.74</v>
      </c>
      <c r="K71" s="99">
        <v>3.8</v>
      </c>
      <c r="L71" s="99">
        <v>1.52</v>
      </c>
      <c r="M71" s="99">
        <v>4.63</v>
      </c>
      <c r="N71" s="99">
        <v>4.37</v>
      </c>
      <c r="O71" s="99">
        <v>0.72</v>
      </c>
      <c r="P71" s="99">
        <v>1.87</v>
      </c>
      <c r="Q71" s="99">
        <v>4.12</v>
      </c>
      <c r="R71" s="99">
        <v>4.68</v>
      </c>
      <c r="S71" s="99">
        <v>6.75</v>
      </c>
      <c r="T71" s="99">
        <v>5.14</v>
      </c>
      <c r="U71" s="99">
        <v>6.35</v>
      </c>
      <c r="V71" s="99">
        <v>1.87</v>
      </c>
      <c r="W71" s="99">
        <v>2.95</v>
      </c>
      <c r="X71" s="99">
        <v>2.2599999999999998</v>
      </c>
      <c r="Y71" s="99">
        <v>20.9</v>
      </c>
      <c r="Z71" s="99">
        <v>9.0399999999999991</v>
      </c>
      <c r="AA71" s="99">
        <v>3.65</v>
      </c>
      <c r="AB71" s="99">
        <v>2.0299999999999998</v>
      </c>
      <c r="AC71" s="99">
        <v>4.0999999999999996</v>
      </c>
      <c r="AD71" s="99">
        <v>2.86</v>
      </c>
      <c r="AE71" s="92">
        <v>1641.87</v>
      </c>
      <c r="AF71" s="92">
        <v>518809.75</v>
      </c>
      <c r="AG71" s="100">
        <v>6.69</v>
      </c>
      <c r="AH71" s="92">
        <v>2508.92</v>
      </c>
      <c r="AI71" s="99" t="s">
        <v>786</v>
      </c>
      <c r="AJ71" s="99">
        <v>83.64</v>
      </c>
      <c r="AK71" s="99">
        <v>57.33</v>
      </c>
      <c r="AL71" s="99">
        <v>140.97</v>
      </c>
      <c r="AM71" s="99">
        <v>179.85</v>
      </c>
      <c r="AN71" s="99">
        <v>70.489999999999995</v>
      </c>
      <c r="AO71" s="101">
        <v>3.4889999999999999</v>
      </c>
      <c r="AP71" s="99">
        <v>147.07</v>
      </c>
      <c r="AQ71" s="99">
        <v>171.91</v>
      </c>
      <c r="AR71" s="99">
        <v>107.03</v>
      </c>
      <c r="AS71" s="99">
        <v>11.17</v>
      </c>
      <c r="AT71" s="99">
        <v>17.850000000000001</v>
      </c>
      <c r="AU71" s="99">
        <v>5.52</v>
      </c>
      <c r="AV71" s="99">
        <v>11.13</v>
      </c>
      <c r="AW71" s="99">
        <v>5.12</v>
      </c>
      <c r="AX71" s="99">
        <v>28.7</v>
      </c>
      <c r="AY71" s="99">
        <v>50.82</v>
      </c>
      <c r="AZ71" s="99">
        <v>4.3</v>
      </c>
      <c r="BA71" s="99">
        <v>1.36</v>
      </c>
      <c r="BB71" s="99">
        <v>19.45</v>
      </c>
      <c r="BC71" s="99">
        <v>49.17</v>
      </c>
      <c r="BD71" s="99">
        <v>35.04</v>
      </c>
      <c r="BE71" s="99">
        <v>55.37</v>
      </c>
      <c r="BF71" s="99">
        <v>114.78</v>
      </c>
      <c r="BG71" s="99">
        <v>14.1</v>
      </c>
      <c r="BH71" s="99">
        <v>12.08</v>
      </c>
      <c r="BI71" s="99">
        <v>20.88</v>
      </c>
      <c r="BJ71" s="99">
        <v>3.94</v>
      </c>
      <c r="BK71" s="99">
        <v>83.15</v>
      </c>
      <c r="BL71" s="99">
        <v>10.26</v>
      </c>
      <c r="BM71" s="99">
        <v>11</v>
      </c>
    </row>
    <row r="72" spans="1:65" x14ac:dyDescent="0.25">
      <c r="A72" s="13">
        <v>1714010115</v>
      </c>
      <c r="B72" s="14" t="s">
        <v>303</v>
      </c>
      <c r="C72" s="14" t="s">
        <v>304</v>
      </c>
      <c r="D72" s="14" t="s">
        <v>305</v>
      </c>
      <c r="E72" s="99">
        <v>15.62</v>
      </c>
      <c r="F72" s="99">
        <v>6.9</v>
      </c>
      <c r="G72" s="99">
        <v>5.0199999999999996</v>
      </c>
      <c r="H72" s="99">
        <v>1.62</v>
      </c>
      <c r="I72" s="99">
        <v>1.2</v>
      </c>
      <c r="J72" s="99">
        <v>4.78</v>
      </c>
      <c r="K72" s="99">
        <v>3.74</v>
      </c>
      <c r="L72" s="99">
        <v>1.52</v>
      </c>
      <c r="M72" s="99">
        <v>4.68</v>
      </c>
      <c r="N72" s="99">
        <v>4.2300000000000004</v>
      </c>
      <c r="O72" s="99">
        <v>0.72</v>
      </c>
      <c r="P72" s="99">
        <v>1.89</v>
      </c>
      <c r="Q72" s="99">
        <v>3.6</v>
      </c>
      <c r="R72" s="99">
        <v>4.49</v>
      </c>
      <c r="S72" s="99">
        <v>5.45</v>
      </c>
      <c r="T72" s="99">
        <v>5.04</v>
      </c>
      <c r="U72" s="99">
        <v>4.7300000000000004</v>
      </c>
      <c r="V72" s="99">
        <v>1.67</v>
      </c>
      <c r="W72" s="99">
        <v>2.66</v>
      </c>
      <c r="X72" s="99">
        <v>2.02</v>
      </c>
      <c r="Y72" s="99">
        <v>19.54</v>
      </c>
      <c r="Z72" s="99">
        <v>8.84</v>
      </c>
      <c r="AA72" s="99">
        <v>3.47</v>
      </c>
      <c r="AB72" s="99">
        <v>2.04</v>
      </c>
      <c r="AC72" s="99">
        <v>3.91</v>
      </c>
      <c r="AD72" s="99">
        <v>2.71</v>
      </c>
      <c r="AE72" s="92">
        <v>1774.75</v>
      </c>
      <c r="AF72" s="92">
        <v>462785.75</v>
      </c>
      <c r="AG72" s="100">
        <v>6.83</v>
      </c>
      <c r="AH72" s="92">
        <v>2270.1999999999998</v>
      </c>
      <c r="AI72" s="99" t="s">
        <v>786</v>
      </c>
      <c r="AJ72" s="99">
        <v>123.26</v>
      </c>
      <c r="AK72" s="99">
        <v>95.97</v>
      </c>
      <c r="AL72" s="99">
        <v>219.23000000000002</v>
      </c>
      <c r="AM72" s="99">
        <v>200.84</v>
      </c>
      <c r="AN72" s="99">
        <v>59.36</v>
      </c>
      <c r="AO72" s="101">
        <v>3.3980000000000001</v>
      </c>
      <c r="AP72" s="99">
        <v>229.09</v>
      </c>
      <c r="AQ72" s="99">
        <v>133.25</v>
      </c>
      <c r="AR72" s="99">
        <v>127.66</v>
      </c>
      <c r="AS72" s="99">
        <v>10.98</v>
      </c>
      <c r="AT72" s="99">
        <v>22.05</v>
      </c>
      <c r="AU72" s="99">
        <v>5.45</v>
      </c>
      <c r="AV72" s="99">
        <v>13.58</v>
      </c>
      <c r="AW72" s="99">
        <v>5.67</v>
      </c>
      <c r="AX72" s="99">
        <v>31.06</v>
      </c>
      <c r="AY72" s="99">
        <v>49.3</v>
      </c>
      <c r="AZ72" s="99">
        <v>4.1900000000000004</v>
      </c>
      <c r="BA72" s="99">
        <v>1.46</v>
      </c>
      <c r="BB72" s="99">
        <v>16.690000000000001</v>
      </c>
      <c r="BC72" s="99">
        <v>61.07</v>
      </c>
      <c r="BD72" s="99">
        <v>36.83</v>
      </c>
      <c r="BE72" s="99">
        <v>52.78</v>
      </c>
      <c r="BF72" s="99">
        <v>106.08</v>
      </c>
      <c r="BG72" s="99">
        <v>16.239999999999998</v>
      </c>
      <c r="BH72" s="99">
        <v>9.8699999999999992</v>
      </c>
      <c r="BI72" s="99">
        <v>18.93</v>
      </c>
      <c r="BJ72" s="99">
        <v>4.46</v>
      </c>
      <c r="BK72" s="99">
        <v>64.73</v>
      </c>
      <c r="BL72" s="99">
        <v>9.2799999999999994</v>
      </c>
      <c r="BM72" s="99">
        <v>11.11</v>
      </c>
    </row>
    <row r="73" spans="1:65" x14ac:dyDescent="0.25">
      <c r="A73" s="13">
        <v>1716580200</v>
      </c>
      <c r="B73" s="14" t="s">
        <v>303</v>
      </c>
      <c r="C73" s="14" t="s">
        <v>306</v>
      </c>
      <c r="D73" s="14" t="s">
        <v>307</v>
      </c>
      <c r="E73" s="99">
        <v>15.65</v>
      </c>
      <c r="F73" s="99">
        <v>6.9</v>
      </c>
      <c r="G73" s="99">
        <v>5.09</v>
      </c>
      <c r="H73" s="99">
        <v>1.48</v>
      </c>
      <c r="I73" s="99">
        <v>1.21</v>
      </c>
      <c r="J73" s="99">
        <v>4.6900000000000004</v>
      </c>
      <c r="K73" s="99">
        <v>3.72</v>
      </c>
      <c r="L73" s="99">
        <v>1.47</v>
      </c>
      <c r="M73" s="99">
        <v>4.5599999999999996</v>
      </c>
      <c r="N73" s="99">
        <v>4.74</v>
      </c>
      <c r="O73" s="99">
        <v>0.77</v>
      </c>
      <c r="P73" s="99">
        <v>1.94</v>
      </c>
      <c r="Q73" s="99">
        <v>3.58</v>
      </c>
      <c r="R73" s="99">
        <v>4.5</v>
      </c>
      <c r="S73" s="99">
        <v>5.29</v>
      </c>
      <c r="T73" s="99">
        <v>4.67</v>
      </c>
      <c r="U73" s="99">
        <v>4.68</v>
      </c>
      <c r="V73" s="99">
        <v>1.66</v>
      </c>
      <c r="W73" s="99">
        <v>2.73</v>
      </c>
      <c r="X73" s="99">
        <v>1.97</v>
      </c>
      <c r="Y73" s="99">
        <v>19.64</v>
      </c>
      <c r="Z73" s="99">
        <v>8.7200000000000006</v>
      </c>
      <c r="AA73" s="99">
        <v>3.61</v>
      </c>
      <c r="AB73" s="99">
        <v>1.97</v>
      </c>
      <c r="AC73" s="99">
        <v>3.79</v>
      </c>
      <c r="AD73" s="99">
        <v>2.7</v>
      </c>
      <c r="AE73" s="92">
        <v>1294.8900000000001</v>
      </c>
      <c r="AF73" s="92">
        <v>423045.75</v>
      </c>
      <c r="AG73" s="100">
        <v>6.92</v>
      </c>
      <c r="AH73" s="92">
        <v>2091.58</v>
      </c>
      <c r="AI73" s="99" t="s">
        <v>786</v>
      </c>
      <c r="AJ73" s="99">
        <v>127.36</v>
      </c>
      <c r="AK73" s="99">
        <v>95.97</v>
      </c>
      <c r="AL73" s="99">
        <v>223.32999999999998</v>
      </c>
      <c r="AM73" s="99">
        <v>200.84</v>
      </c>
      <c r="AN73" s="99">
        <v>52.87</v>
      </c>
      <c r="AO73" s="101">
        <v>3.3839999999999999</v>
      </c>
      <c r="AP73" s="99">
        <v>84.69</v>
      </c>
      <c r="AQ73" s="99">
        <v>137.29</v>
      </c>
      <c r="AR73" s="99">
        <v>92.85</v>
      </c>
      <c r="AS73" s="99">
        <v>10.95</v>
      </c>
      <c r="AT73" s="99">
        <v>23.15</v>
      </c>
      <c r="AU73" s="99">
        <v>6.34</v>
      </c>
      <c r="AV73" s="99">
        <v>12.58</v>
      </c>
      <c r="AW73" s="99">
        <v>5.53</v>
      </c>
      <c r="AX73" s="99">
        <v>25.13</v>
      </c>
      <c r="AY73" s="99">
        <v>49.96</v>
      </c>
      <c r="AZ73" s="99">
        <v>4.1399999999999997</v>
      </c>
      <c r="BA73" s="99">
        <v>1.62</v>
      </c>
      <c r="BB73" s="99">
        <v>18.21</v>
      </c>
      <c r="BC73" s="99">
        <v>32.83</v>
      </c>
      <c r="BD73" s="99">
        <v>20.66</v>
      </c>
      <c r="BE73" s="99">
        <v>34.33</v>
      </c>
      <c r="BF73" s="99">
        <v>104.11</v>
      </c>
      <c r="BG73" s="99">
        <v>14.25</v>
      </c>
      <c r="BH73" s="99">
        <v>13.27</v>
      </c>
      <c r="BI73" s="99">
        <v>17.38</v>
      </c>
      <c r="BJ73" s="99">
        <v>3.87</v>
      </c>
      <c r="BK73" s="99">
        <v>63.82</v>
      </c>
      <c r="BL73" s="99">
        <v>9.4700000000000006</v>
      </c>
      <c r="BM73" s="99">
        <v>11.27</v>
      </c>
    </row>
    <row r="74" spans="1:65" x14ac:dyDescent="0.25">
      <c r="A74" s="13">
        <v>1716984280</v>
      </c>
      <c r="B74" s="14" t="s">
        <v>303</v>
      </c>
      <c r="C74" s="14" t="s">
        <v>805</v>
      </c>
      <c r="D74" s="14" t="s">
        <v>772</v>
      </c>
      <c r="E74" s="99">
        <v>15.62</v>
      </c>
      <c r="F74" s="99">
        <v>6.85</v>
      </c>
      <c r="G74" s="99">
        <v>5.14</v>
      </c>
      <c r="H74" s="99">
        <v>1.48</v>
      </c>
      <c r="I74" s="99">
        <v>1.24</v>
      </c>
      <c r="J74" s="99">
        <v>4.9000000000000004</v>
      </c>
      <c r="K74" s="99">
        <v>3.83</v>
      </c>
      <c r="L74" s="99">
        <v>1.61</v>
      </c>
      <c r="M74" s="99">
        <v>4.8899999999999997</v>
      </c>
      <c r="N74" s="99">
        <v>4.33</v>
      </c>
      <c r="O74" s="99">
        <v>0.76</v>
      </c>
      <c r="P74" s="99">
        <v>1.99</v>
      </c>
      <c r="Q74" s="99">
        <v>3.76</v>
      </c>
      <c r="R74" s="99">
        <v>4.57</v>
      </c>
      <c r="S74" s="99">
        <v>6.1</v>
      </c>
      <c r="T74" s="99">
        <v>5.23</v>
      </c>
      <c r="U74" s="99">
        <v>5.86</v>
      </c>
      <c r="V74" s="99">
        <v>1.91</v>
      </c>
      <c r="W74" s="99">
        <v>2.78</v>
      </c>
      <c r="X74" s="99">
        <v>2.14</v>
      </c>
      <c r="Y74" s="99">
        <v>20.71</v>
      </c>
      <c r="Z74" s="99">
        <v>9.23</v>
      </c>
      <c r="AA74" s="99">
        <v>3.91</v>
      </c>
      <c r="AB74" s="99">
        <v>2.16</v>
      </c>
      <c r="AC74" s="99">
        <v>4.21</v>
      </c>
      <c r="AD74" s="99">
        <v>2.85</v>
      </c>
      <c r="AE74" s="92">
        <v>3229.77</v>
      </c>
      <c r="AF74" s="92">
        <v>588156.75</v>
      </c>
      <c r="AG74" s="100">
        <v>6.76</v>
      </c>
      <c r="AH74" s="92">
        <v>2863.53</v>
      </c>
      <c r="AI74" s="99" t="s">
        <v>786</v>
      </c>
      <c r="AJ74" s="99">
        <v>111.16</v>
      </c>
      <c r="AK74" s="99">
        <v>69.77</v>
      </c>
      <c r="AL74" s="99">
        <v>180.93</v>
      </c>
      <c r="AM74" s="99">
        <v>212.84</v>
      </c>
      <c r="AN74" s="99">
        <v>67.89</v>
      </c>
      <c r="AO74" s="101">
        <v>3.4409999999999998</v>
      </c>
      <c r="AP74" s="99">
        <v>153.37</v>
      </c>
      <c r="AQ74" s="99">
        <v>182.25</v>
      </c>
      <c r="AR74" s="99">
        <v>127.25</v>
      </c>
      <c r="AS74" s="99">
        <v>11.41</v>
      </c>
      <c r="AT74" s="99">
        <v>19.66</v>
      </c>
      <c r="AU74" s="99">
        <v>5.82</v>
      </c>
      <c r="AV74" s="99">
        <v>13.03</v>
      </c>
      <c r="AW74" s="99">
        <v>6.12</v>
      </c>
      <c r="AX74" s="99">
        <v>41.58</v>
      </c>
      <c r="AY74" s="99">
        <v>62.55</v>
      </c>
      <c r="AZ74" s="99">
        <v>4.12</v>
      </c>
      <c r="BA74" s="99">
        <v>1.47</v>
      </c>
      <c r="BB74" s="99">
        <v>15.01</v>
      </c>
      <c r="BC74" s="99">
        <v>34.69</v>
      </c>
      <c r="BD74" s="99">
        <v>27.79</v>
      </c>
      <c r="BE74" s="99">
        <v>34.909999999999997</v>
      </c>
      <c r="BF74" s="99">
        <v>72.72</v>
      </c>
      <c r="BG74" s="99">
        <v>17.47</v>
      </c>
      <c r="BH74" s="99">
        <v>17.63</v>
      </c>
      <c r="BI74" s="99">
        <v>27.14</v>
      </c>
      <c r="BJ74" s="99">
        <v>3.74</v>
      </c>
      <c r="BK74" s="99">
        <v>73.34</v>
      </c>
      <c r="BL74" s="99">
        <v>9.9</v>
      </c>
      <c r="BM74" s="99">
        <v>11.04</v>
      </c>
    </row>
    <row r="75" spans="1:65" x14ac:dyDescent="0.25">
      <c r="A75" s="13">
        <v>1719500370</v>
      </c>
      <c r="B75" s="14" t="s">
        <v>303</v>
      </c>
      <c r="C75" s="14" t="s">
        <v>308</v>
      </c>
      <c r="D75" s="14" t="s">
        <v>309</v>
      </c>
      <c r="E75" s="99">
        <v>15.6</v>
      </c>
      <c r="F75" s="99">
        <v>6.89</v>
      </c>
      <c r="G75" s="99">
        <v>4.76</v>
      </c>
      <c r="H75" s="99">
        <v>1.49</v>
      </c>
      <c r="I75" s="99">
        <v>1.2</v>
      </c>
      <c r="J75" s="99">
        <v>4.58</v>
      </c>
      <c r="K75" s="99">
        <v>3.4</v>
      </c>
      <c r="L75" s="99">
        <v>1.43</v>
      </c>
      <c r="M75" s="99">
        <v>4.4800000000000004</v>
      </c>
      <c r="N75" s="99">
        <v>4.74</v>
      </c>
      <c r="O75" s="99">
        <v>0.7</v>
      </c>
      <c r="P75" s="99">
        <v>1.88</v>
      </c>
      <c r="Q75" s="99">
        <v>3.57</v>
      </c>
      <c r="R75" s="99">
        <v>4.47</v>
      </c>
      <c r="S75" s="99">
        <v>5.2</v>
      </c>
      <c r="T75" s="99">
        <v>4.79</v>
      </c>
      <c r="U75" s="99">
        <v>4.47</v>
      </c>
      <c r="V75" s="99">
        <v>1.57</v>
      </c>
      <c r="W75" s="99">
        <v>2.77</v>
      </c>
      <c r="X75" s="99">
        <v>1.97</v>
      </c>
      <c r="Y75" s="99">
        <v>19.77</v>
      </c>
      <c r="Z75" s="99">
        <v>8.59</v>
      </c>
      <c r="AA75" s="99">
        <v>3.53</v>
      </c>
      <c r="AB75" s="99">
        <v>1.91</v>
      </c>
      <c r="AC75" s="99">
        <v>3.81</v>
      </c>
      <c r="AD75" s="99">
        <v>2.71</v>
      </c>
      <c r="AE75" s="92">
        <v>725.94</v>
      </c>
      <c r="AF75" s="92">
        <v>265375</v>
      </c>
      <c r="AG75" s="100">
        <v>7.11</v>
      </c>
      <c r="AH75" s="92">
        <v>1339.59</v>
      </c>
      <c r="AI75" s="99" t="s">
        <v>786</v>
      </c>
      <c r="AJ75" s="99">
        <v>127.52</v>
      </c>
      <c r="AK75" s="99">
        <v>95.97</v>
      </c>
      <c r="AL75" s="99">
        <v>223.49</v>
      </c>
      <c r="AM75" s="99">
        <v>200.84</v>
      </c>
      <c r="AN75" s="99">
        <v>50</v>
      </c>
      <c r="AO75" s="101">
        <v>3.3140000000000001</v>
      </c>
      <c r="AP75" s="99">
        <v>90</v>
      </c>
      <c r="AQ75" s="99">
        <v>110</v>
      </c>
      <c r="AR75" s="99">
        <v>85.75</v>
      </c>
      <c r="AS75" s="99">
        <v>10.85</v>
      </c>
      <c r="AT75" s="99">
        <v>23.92</v>
      </c>
      <c r="AU75" s="99">
        <v>4.47</v>
      </c>
      <c r="AV75" s="99">
        <v>11.27</v>
      </c>
      <c r="AW75" s="99">
        <v>4.7699999999999996</v>
      </c>
      <c r="AX75" s="99">
        <v>19.46</v>
      </c>
      <c r="AY75" s="99">
        <v>38.5</v>
      </c>
      <c r="AZ75" s="99">
        <v>4.08</v>
      </c>
      <c r="BA75" s="99">
        <v>1.56</v>
      </c>
      <c r="BB75" s="99">
        <v>15.5</v>
      </c>
      <c r="BC75" s="99">
        <v>36.630000000000003</v>
      </c>
      <c r="BD75" s="99">
        <v>21.75</v>
      </c>
      <c r="BE75" s="99">
        <v>34.25</v>
      </c>
      <c r="BF75" s="99">
        <v>67</v>
      </c>
      <c r="BG75" s="99">
        <v>10.83</v>
      </c>
      <c r="BH75" s="99">
        <v>9.99</v>
      </c>
      <c r="BI75" s="99">
        <v>17.5</v>
      </c>
      <c r="BJ75" s="99">
        <v>2.41</v>
      </c>
      <c r="BK75" s="99">
        <v>69</v>
      </c>
      <c r="BL75" s="99">
        <v>9.81</v>
      </c>
      <c r="BM75" s="99">
        <v>11.48</v>
      </c>
    </row>
    <row r="76" spans="1:65" x14ac:dyDescent="0.25">
      <c r="A76" s="13">
        <v>1716984520</v>
      </c>
      <c r="B76" s="14" t="s">
        <v>303</v>
      </c>
      <c r="C76" s="14" t="s">
        <v>805</v>
      </c>
      <c r="D76" s="14" t="s">
        <v>837</v>
      </c>
      <c r="E76" s="99">
        <v>15.6</v>
      </c>
      <c r="F76" s="99">
        <v>6.92</v>
      </c>
      <c r="G76" s="99">
        <v>4.88</v>
      </c>
      <c r="H76" s="99">
        <v>1.48</v>
      </c>
      <c r="I76" s="99">
        <v>1.2</v>
      </c>
      <c r="J76" s="99">
        <v>4.79</v>
      </c>
      <c r="K76" s="99">
        <v>3.63</v>
      </c>
      <c r="L76" s="99">
        <v>1.51</v>
      </c>
      <c r="M76" s="99">
        <v>4.54</v>
      </c>
      <c r="N76" s="99">
        <v>4.4000000000000004</v>
      </c>
      <c r="O76" s="99">
        <v>0.75</v>
      </c>
      <c r="P76" s="99">
        <v>1.98</v>
      </c>
      <c r="Q76" s="99">
        <v>3.68</v>
      </c>
      <c r="R76" s="99">
        <v>4.47</v>
      </c>
      <c r="S76" s="99">
        <v>5.79</v>
      </c>
      <c r="T76" s="99">
        <v>5.01</v>
      </c>
      <c r="U76" s="99">
        <v>5.29</v>
      </c>
      <c r="V76" s="99">
        <v>1.74</v>
      </c>
      <c r="W76" s="99">
        <v>2.71</v>
      </c>
      <c r="X76" s="99">
        <v>2.1</v>
      </c>
      <c r="Y76" s="99">
        <v>20.29</v>
      </c>
      <c r="Z76" s="99">
        <v>9.18</v>
      </c>
      <c r="AA76" s="99">
        <v>3.56</v>
      </c>
      <c r="AB76" s="99">
        <v>2.0699999999999998</v>
      </c>
      <c r="AC76" s="99">
        <v>4.05</v>
      </c>
      <c r="AD76" s="99">
        <v>2.74</v>
      </c>
      <c r="AE76" s="92">
        <v>1515.34</v>
      </c>
      <c r="AF76" s="92">
        <v>357033</v>
      </c>
      <c r="AG76" s="100">
        <v>7.08</v>
      </c>
      <c r="AH76" s="92">
        <v>1797.7</v>
      </c>
      <c r="AI76" s="99" t="s">
        <v>786</v>
      </c>
      <c r="AJ76" s="99">
        <v>111.22</v>
      </c>
      <c r="AK76" s="99">
        <v>69.67</v>
      </c>
      <c r="AL76" s="99">
        <v>180.89</v>
      </c>
      <c r="AM76" s="99">
        <v>200.84</v>
      </c>
      <c r="AN76" s="99">
        <v>63.62</v>
      </c>
      <c r="AO76" s="101">
        <v>3.5369999999999999</v>
      </c>
      <c r="AP76" s="99">
        <v>141.41999999999999</v>
      </c>
      <c r="AQ76" s="99">
        <v>165</v>
      </c>
      <c r="AR76" s="99">
        <v>116.25</v>
      </c>
      <c r="AS76" s="99">
        <v>11.16</v>
      </c>
      <c r="AT76" s="99">
        <v>23.28</v>
      </c>
      <c r="AU76" s="99">
        <v>5.31</v>
      </c>
      <c r="AV76" s="99">
        <v>11.99</v>
      </c>
      <c r="AW76" s="99">
        <v>5.45</v>
      </c>
      <c r="AX76" s="99">
        <v>37.659999999999997</v>
      </c>
      <c r="AY76" s="99">
        <v>58.6</v>
      </c>
      <c r="AZ76" s="99">
        <v>4.1500000000000004</v>
      </c>
      <c r="BA76" s="99">
        <v>1.51</v>
      </c>
      <c r="BB76" s="99">
        <v>18.32</v>
      </c>
      <c r="BC76" s="99">
        <v>37.89</v>
      </c>
      <c r="BD76" s="99">
        <v>32.06</v>
      </c>
      <c r="BE76" s="99">
        <v>39.130000000000003</v>
      </c>
      <c r="BF76" s="99">
        <v>73.58</v>
      </c>
      <c r="BG76" s="99">
        <v>12.37</v>
      </c>
      <c r="BH76" s="99">
        <v>13.43</v>
      </c>
      <c r="BI76" s="99">
        <v>18.5</v>
      </c>
      <c r="BJ76" s="99">
        <v>3.56</v>
      </c>
      <c r="BK76" s="99">
        <v>61.96</v>
      </c>
      <c r="BL76" s="99">
        <v>10.18</v>
      </c>
      <c r="BM76" s="99">
        <v>10.99</v>
      </c>
    </row>
    <row r="77" spans="1:65" x14ac:dyDescent="0.25">
      <c r="A77" s="13">
        <v>1728100480</v>
      </c>
      <c r="B77" s="14" t="s">
        <v>303</v>
      </c>
      <c r="C77" s="14" t="s">
        <v>310</v>
      </c>
      <c r="D77" s="14" t="s">
        <v>311</v>
      </c>
      <c r="E77" s="99">
        <v>15.61</v>
      </c>
      <c r="F77" s="99">
        <v>6.91</v>
      </c>
      <c r="G77" s="99">
        <v>4.76</v>
      </c>
      <c r="H77" s="99">
        <v>1.47</v>
      </c>
      <c r="I77" s="99">
        <v>1.2</v>
      </c>
      <c r="J77" s="99">
        <v>4.72</v>
      </c>
      <c r="K77" s="99">
        <v>3.46</v>
      </c>
      <c r="L77" s="99">
        <v>1.45</v>
      </c>
      <c r="M77" s="99">
        <v>4.4800000000000004</v>
      </c>
      <c r="N77" s="99">
        <v>4.5999999999999996</v>
      </c>
      <c r="O77" s="99">
        <v>0.73</v>
      </c>
      <c r="P77" s="99">
        <v>1.98</v>
      </c>
      <c r="Q77" s="99">
        <v>3.53</v>
      </c>
      <c r="R77" s="99">
        <v>4.49</v>
      </c>
      <c r="S77" s="99">
        <v>5.32</v>
      </c>
      <c r="T77" s="99">
        <v>4.8899999999999997</v>
      </c>
      <c r="U77" s="99">
        <v>4.57</v>
      </c>
      <c r="V77" s="99">
        <v>1.59</v>
      </c>
      <c r="W77" s="99">
        <v>2.65</v>
      </c>
      <c r="X77" s="99">
        <v>2</v>
      </c>
      <c r="Y77" s="99">
        <v>19.54</v>
      </c>
      <c r="Z77" s="99">
        <v>8.92</v>
      </c>
      <c r="AA77" s="99">
        <v>3.41</v>
      </c>
      <c r="AB77" s="99">
        <v>1.98</v>
      </c>
      <c r="AC77" s="99">
        <v>3.92</v>
      </c>
      <c r="AD77" s="99">
        <v>2.71</v>
      </c>
      <c r="AE77" s="92">
        <v>1383.45</v>
      </c>
      <c r="AF77" s="92">
        <v>300600.75</v>
      </c>
      <c r="AG77" s="100">
        <v>7.06</v>
      </c>
      <c r="AH77" s="92">
        <v>1508.93</v>
      </c>
      <c r="AI77" s="99" t="s">
        <v>786</v>
      </c>
      <c r="AJ77" s="99">
        <v>111.22</v>
      </c>
      <c r="AK77" s="99">
        <v>69.67</v>
      </c>
      <c r="AL77" s="99">
        <v>180.89</v>
      </c>
      <c r="AM77" s="99">
        <v>200.84</v>
      </c>
      <c r="AN77" s="99">
        <v>64.81</v>
      </c>
      <c r="AO77" s="101">
        <v>2.9780000000000002</v>
      </c>
      <c r="AP77" s="99">
        <v>127.46</v>
      </c>
      <c r="AQ77" s="99">
        <v>129.79</v>
      </c>
      <c r="AR77" s="99">
        <v>123.59</v>
      </c>
      <c r="AS77" s="99">
        <v>10.87</v>
      </c>
      <c r="AT77" s="99">
        <v>23.59</v>
      </c>
      <c r="AU77" s="99">
        <v>5.99</v>
      </c>
      <c r="AV77" s="99">
        <v>14.15</v>
      </c>
      <c r="AW77" s="99">
        <v>5.88</v>
      </c>
      <c r="AX77" s="99">
        <v>24.69</v>
      </c>
      <c r="AY77" s="99">
        <v>40.44</v>
      </c>
      <c r="AZ77" s="99">
        <v>4.16</v>
      </c>
      <c r="BA77" s="99">
        <v>1.58</v>
      </c>
      <c r="BB77" s="99">
        <v>13.4</v>
      </c>
      <c r="BC77" s="99">
        <v>36.58</v>
      </c>
      <c r="BD77" s="99">
        <v>29.8</v>
      </c>
      <c r="BE77" s="99">
        <v>35.72</v>
      </c>
      <c r="BF77" s="99">
        <v>87.75</v>
      </c>
      <c r="BG77" s="99">
        <v>4.7300000000000004</v>
      </c>
      <c r="BH77" s="99">
        <v>8.91</v>
      </c>
      <c r="BI77" s="99">
        <v>17.75</v>
      </c>
      <c r="BJ77" s="99">
        <v>3.89</v>
      </c>
      <c r="BK77" s="99">
        <v>51.06</v>
      </c>
      <c r="BL77" s="99">
        <v>10.34</v>
      </c>
      <c r="BM77" s="99">
        <v>11.17</v>
      </c>
    </row>
    <row r="78" spans="1:65" x14ac:dyDescent="0.25">
      <c r="A78" s="13">
        <v>1737900700</v>
      </c>
      <c r="B78" s="14" t="s">
        <v>303</v>
      </c>
      <c r="C78" s="14" t="s">
        <v>312</v>
      </c>
      <c r="D78" s="14" t="s">
        <v>313</v>
      </c>
      <c r="E78" s="99">
        <v>15.61</v>
      </c>
      <c r="F78" s="99">
        <v>6.87</v>
      </c>
      <c r="G78" s="99">
        <v>4.88</v>
      </c>
      <c r="H78" s="99">
        <v>1.65</v>
      </c>
      <c r="I78" s="99">
        <v>1.2</v>
      </c>
      <c r="J78" s="99">
        <v>4.6900000000000004</v>
      </c>
      <c r="K78" s="99">
        <v>3.64</v>
      </c>
      <c r="L78" s="99">
        <v>1.46</v>
      </c>
      <c r="M78" s="99">
        <v>4.57</v>
      </c>
      <c r="N78" s="99">
        <v>4.24</v>
      </c>
      <c r="O78" s="99">
        <v>0.71</v>
      </c>
      <c r="P78" s="99">
        <v>1.88</v>
      </c>
      <c r="Q78" s="99">
        <v>3.59</v>
      </c>
      <c r="R78" s="99">
        <v>4.49</v>
      </c>
      <c r="S78" s="99">
        <v>5.29</v>
      </c>
      <c r="T78" s="99">
        <v>5</v>
      </c>
      <c r="U78" s="99">
        <v>4.57</v>
      </c>
      <c r="V78" s="99">
        <v>1.59</v>
      </c>
      <c r="W78" s="99">
        <v>2.7</v>
      </c>
      <c r="X78" s="99">
        <v>1.98</v>
      </c>
      <c r="Y78" s="99">
        <v>19.36</v>
      </c>
      <c r="Z78" s="99">
        <v>8.7799999999999994</v>
      </c>
      <c r="AA78" s="99">
        <v>3.54</v>
      </c>
      <c r="AB78" s="99">
        <v>1.93</v>
      </c>
      <c r="AC78" s="99">
        <v>3.85</v>
      </c>
      <c r="AD78" s="99">
        <v>2.71</v>
      </c>
      <c r="AE78" s="92">
        <v>1151.56</v>
      </c>
      <c r="AF78" s="92">
        <v>450222.5</v>
      </c>
      <c r="AG78" s="100">
        <v>6.72</v>
      </c>
      <c r="AH78" s="92">
        <v>2183.5100000000002</v>
      </c>
      <c r="AI78" s="99" t="s">
        <v>786</v>
      </c>
      <c r="AJ78" s="99">
        <v>123.26</v>
      </c>
      <c r="AK78" s="99">
        <v>91.96</v>
      </c>
      <c r="AL78" s="99">
        <v>215.22</v>
      </c>
      <c r="AM78" s="99">
        <v>200.84</v>
      </c>
      <c r="AN78" s="99">
        <v>69.900000000000006</v>
      </c>
      <c r="AO78" s="101">
        <v>3.44</v>
      </c>
      <c r="AP78" s="99">
        <v>123.9</v>
      </c>
      <c r="AQ78" s="99">
        <v>180</v>
      </c>
      <c r="AR78" s="99">
        <v>116.54</v>
      </c>
      <c r="AS78" s="99">
        <v>10.88</v>
      </c>
      <c r="AT78" s="99">
        <v>25.23</v>
      </c>
      <c r="AU78" s="99">
        <v>5.99</v>
      </c>
      <c r="AV78" s="99">
        <v>13.29</v>
      </c>
      <c r="AW78" s="99">
        <v>5.8</v>
      </c>
      <c r="AX78" s="99">
        <v>21.92</v>
      </c>
      <c r="AY78" s="99">
        <v>42.46</v>
      </c>
      <c r="AZ78" s="99">
        <v>4.1500000000000004</v>
      </c>
      <c r="BA78" s="99">
        <v>1.6</v>
      </c>
      <c r="BB78" s="99">
        <v>18.84</v>
      </c>
      <c r="BC78" s="99">
        <v>38.24</v>
      </c>
      <c r="BD78" s="99">
        <v>26.54</v>
      </c>
      <c r="BE78" s="99">
        <v>34.53</v>
      </c>
      <c r="BF78" s="99">
        <v>120.63</v>
      </c>
      <c r="BG78" s="99">
        <v>10.119999999999999</v>
      </c>
      <c r="BH78" s="99">
        <v>11</v>
      </c>
      <c r="BI78" s="99">
        <v>17.5</v>
      </c>
      <c r="BJ78" s="99">
        <v>3.71</v>
      </c>
      <c r="BK78" s="99">
        <v>56.8</v>
      </c>
      <c r="BL78" s="99">
        <v>9.75</v>
      </c>
      <c r="BM78" s="99">
        <v>11.55</v>
      </c>
    </row>
    <row r="79" spans="1:65" x14ac:dyDescent="0.25">
      <c r="A79" s="13">
        <v>1740420800</v>
      </c>
      <c r="B79" s="14" t="s">
        <v>303</v>
      </c>
      <c r="C79" s="14" t="s">
        <v>314</v>
      </c>
      <c r="D79" s="14" t="s">
        <v>315</v>
      </c>
      <c r="E79" s="99">
        <v>15.62</v>
      </c>
      <c r="F79" s="99">
        <v>7.04</v>
      </c>
      <c r="G79" s="99">
        <v>5.0999999999999996</v>
      </c>
      <c r="H79" s="99">
        <v>1.48</v>
      </c>
      <c r="I79" s="99">
        <v>1.2</v>
      </c>
      <c r="J79" s="99">
        <v>4.74</v>
      </c>
      <c r="K79" s="99">
        <v>3.67</v>
      </c>
      <c r="L79" s="99">
        <v>1.5</v>
      </c>
      <c r="M79" s="99">
        <v>4.5599999999999996</v>
      </c>
      <c r="N79" s="99">
        <v>4.37</v>
      </c>
      <c r="O79" s="99">
        <v>0.77</v>
      </c>
      <c r="P79" s="99">
        <v>1.95</v>
      </c>
      <c r="Q79" s="99">
        <v>3.63</v>
      </c>
      <c r="R79" s="99">
        <v>4.49</v>
      </c>
      <c r="S79" s="99">
        <v>5.33</v>
      </c>
      <c r="T79" s="99">
        <v>4.91</v>
      </c>
      <c r="U79" s="99">
        <v>4.87</v>
      </c>
      <c r="V79" s="99">
        <v>1.64</v>
      </c>
      <c r="W79" s="99">
        <v>2.76</v>
      </c>
      <c r="X79" s="99">
        <v>1.99</v>
      </c>
      <c r="Y79" s="99">
        <v>19.670000000000002</v>
      </c>
      <c r="Z79" s="99">
        <v>8.86</v>
      </c>
      <c r="AA79" s="99">
        <v>3.68</v>
      </c>
      <c r="AB79" s="99">
        <v>2</v>
      </c>
      <c r="AC79" s="99">
        <v>3.86</v>
      </c>
      <c r="AD79" s="99">
        <v>2.67</v>
      </c>
      <c r="AE79" s="92">
        <v>1235.42</v>
      </c>
      <c r="AF79" s="92">
        <v>341956.5</v>
      </c>
      <c r="AG79" s="100">
        <v>7.07</v>
      </c>
      <c r="AH79" s="92">
        <v>1715.05</v>
      </c>
      <c r="AI79" s="99" t="s">
        <v>786</v>
      </c>
      <c r="AJ79" s="99">
        <v>110.98</v>
      </c>
      <c r="AK79" s="99">
        <v>69.62</v>
      </c>
      <c r="AL79" s="99">
        <v>180.60000000000002</v>
      </c>
      <c r="AM79" s="99">
        <v>200.84</v>
      </c>
      <c r="AN79" s="99">
        <v>65.53</v>
      </c>
      <c r="AO79" s="101">
        <v>3.4159999999999999</v>
      </c>
      <c r="AP79" s="99">
        <v>78.13</v>
      </c>
      <c r="AQ79" s="99">
        <v>185.57</v>
      </c>
      <c r="AR79" s="99">
        <v>110</v>
      </c>
      <c r="AS79" s="99">
        <v>11</v>
      </c>
      <c r="AT79" s="99">
        <v>23.64</v>
      </c>
      <c r="AU79" s="99">
        <v>5.29</v>
      </c>
      <c r="AV79" s="99">
        <v>11.99</v>
      </c>
      <c r="AW79" s="99">
        <v>5.31</v>
      </c>
      <c r="AX79" s="99">
        <v>25.98</v>
      </c>
      <c r="AY79" s="99">
        <v>43.87</v>
      </c>
      <c r="AZ79" s="99">
        <v>4.0999999999999996</v>
      </c>
      <c r="BA79" s="99">
        <v>1.51</v>
      </c>
      <c r="BB79" s="99">
        <v>14.28</v>
      </c>
      <c r="BC79" s="99">
        <v>38.54</v>
      </c>
      <c r="BD79" s="99">
        <v>29.93</v>
      </c>
      <c r="BE79" s="99">
        <v>41</v>
      </c>
      <c r="BF79" s="99">
        <v>80.5</v>
      </c>
      <c r="BG79" s="99">
        <v>6.5</v>
      </c>
      <c r="BH79" s="99">
        <v>13.06</v>
      </c>
      <c r="BI79" s="99">
        <v>12.55</v>
      </c>
      <c r="BJ79" s="99">
        <v>4.63</v>
      </c>
      <c r="BK79" s="99">
        <v>53.31</v>
      </c>
      <c r="BL79" s="99">
        <v>9.81</v>
      </c>
      <c r="BM79" s="99">
        <v>11.18</v>
      </c>
    </row>
    <row r="80" spans="1:65" x14ac:dyDescent="0.25">
      <c r="A80" s="13">
        <v>1744100870</v>
      </c>
      <c r="B80" s="14" t="s">
        <v>303</v>
      </c>
      <c r="C80" s="14" t="s">
        <v>316</v>
      </c>
      <c r="D80" s="14" t="s">
        <v>317</v>
      </c>
      <c r="E80" s="99">
        <v>15.6</v>
      </c>
      <c r="F80" s="99">
        <v>6.98</v>
      </c>
      <c r="G80" s="99">
        <v>4.6399999999999997</v>
      </c>
      <c r="H80" s="99">
        <v>1.46</v>
      </c>
      <c r="I80" s="99">
        <v>1.2</v>
      </c>
      <c r="J80" s="99">
        <v>4.67</v>
      </c>
      <c r="K80" s="99">
        <v>3.36</v>
      </c>
      <c r="L80" s="99">
        <v>1.45</v>
      </c>
      <c r="M80" s="99">
        <v>4.53</v>
      </c>
      <c r="N80" s="99">
        <v>4.96</v>
      </c>
      <c r="O80" s="99">
        <v>0.74</v>
      </c>
      <c r="P80" s="99">
        <v>1.97</v>
      </c>
      <c r="Q80" s="99">
        <v>3.54</v>
      </c>
      <c r="R80" s="99">
        <v>4.5</v>
      </c>
      <c r="S80" s="99">
        <v>5.25</v>
      </c>
      <c r="T80" s="99">
        <v>4.8099999999999996</v>
      </c>
      <c r="U80" s="99">
        <v>4.43</v>
      </c>
      <c r="V80" s="99">
        <v>1.5</v>
      </c>
      <c r="W80" s="99">
        <v>2.78</v>
      </c>
      <c r="X80" s="99">
        <v>1.97</v>
      </c>
      <c r="Y80" s="99">
        <v>19.54</v>
      </c>
      <c r="Z80" s="99">
        <v>8.8000000000000007</v>
      </c>
      <c r="AA80" s="99">
        <v>3.88</v>
      </c>
      <c r="AB80" s="99">
        <v>1.92</v>
      </c>
      <c r="AC80" s="99">
        <v>3.91</v>
      </c>
      <c r="AD80" s="99">
        <v>2.74</v>
      </c>
      <c r="AE80" s="92">
        <v>1230.07</v>
      </c>
      <c r="AF80" s="92">
        <v>418112.99</v>
      </c>
      <c r="AG80" s="100">
        <v>6.62</v>
      </c>
      <c r="AH80" s="92">
        <v>2006.7</v>
      </c>
      <c r="AI80" s="99" t="s">
        <v>786</v>
      </c>
      <c r="AJ80" s="99">
        <v>98.94</v>
      </c>
      <c r="AK80" s="99">
        <v>95.53</v>
      </c>
      <c r="AL80" s="99">
        <v>194.47</v>
      </c>
      <c r="AM80" s="99">
        <v>196.46</v>
      </c>
      <c r="AN80" s="99">
        <v>79.02</v>
      </c>
      <c r="AO80" s="101">
        <v>3.464</v>
      </c>
      <c r="AP80" s="99">
        <v>127.21</v>
      </c>
      <c r="AQ80" s="99">
        <v>126.13</v>
      </c>
      <c r="AR80" s="99">
        <v>100.81</v>
      </c>
      <c r="AS80" s="99">
        <v>10.88</v>
      </c>
      <c r="AT80" s="99">
        <v>23.06</v>
      </c>
      <c r="AU80" s="99">
        <v>4.6100000000000003</v>
      </c>
      <c r="AV80" s="99">
        <v>13.01</v>
      </c>
      <c r="AW80" s="99">
        <v>4.79</v>
      </c>
      <c r="AX80" s="99">
        <v>17.690000000000001</v>
      </c>
      <c r="AY80" s="99">
        <v>32.79</v>
      </c>
      <c r="AZ80" s="99">
        <v>4.12</v>
      </c>
      <c r="BA80" s="99">
        <v>1.61</v>
      </c>
      <c r="BB80" s="99">
        <v>16.11</v>
      </c>
      <c r="BC80" s="99">
        <v>19.64</v>
      </c>
      <c r="BD80" s="99">
        <v>25.95</v>
      </c>
      <c r="BE80" s="99">
        <v>30.3</v>
      </c>
      <c r="BF80" s="99">
        <v>99.53</v>
      </c>
      <c r="BG80" s="99">
        <v>8.1300000000000008</v>
      </c>
      <c r="BH80" s="99">
        <v>12.52</v>
      </c>
      <c r="BI80" s="99">
        <v>20.190000000000001</v>
      </c>
      <c r="BJ80" s="99">
        <v>3.89</v>
      </c>
      <c r="BK80" s="99">
        <v>59.84</v>
      </c>
      <c r="BL80" s="99">
        <v>9.34</v>
      </c>
      <c r="BM80" s="99">
        <v>11.16</v>
      </c>
    </row>
    <row r="81" spans="1:65" x14ac:dyDescent="0.25">
      <c r="A81" s="13">
        <v>1814020100</v>
      </c>
      <c r="B81" s="14" t="s">
        <v>318</v>
      </c>
      <c r="C81" s="14" t="s">
        <v>319</v>
      </c>
      <c r="D81" s="14" t="s">
        <v>320</v>
      </c>
      <c r="E81" s="99">
        <v>15.67</v>
      </c>
      <c r="F81" s="99">
        <v>6.9</v>
      </c>
      <c r="G81" s="99">
        <v>4.95</v>
      </c>
      <c r="H81" s="99">
        <v>1.73</v>
      </c>
      <c r="I81" s="99">
        <v>1.1599999999999999</v>
      </c>
      <c r="J81" s="99">
        <v>4.7300000000000004</v>
      </c>
      <c r="K81" s="99">
        <v>3.68</v>
      </c>
      <c r="L81" s="99">
        <v>1.47</v>
      </c>
      <c r="M81" s="99">
        <v>4.43</v>
      </c>
      <c r="N81" s="99">
        <v>4.46</v>
      </c>
      <c r="O81" s="99">
        <v>0.69</v>
      </c>
      <c r="P81" s="99">
        <v>1.93</v>
      </c>
      <c r="Q81" s="99">
        <v>3.89</v>
      </c>
      <c r="R81" s="99">
        <v>4.3499999999999996</v>
      </c>
      <c r="S81" s="99">
        <v>5.56</v>
      </c>
      <c r="T81" s="99">
        <v>5.3</v>
      </c>
      <c r="U81" s="99">
        <v>5.28</v>
      </c>
      <c r="V81" s="99">
        <v>1.62</v>
      </c>
      <c r="W81" s="99">
        <v>2.73</v>
      </c>
      <c r="X81" s="99">
        <v>2</v>
      </c>
      <c r="Y81" s="99">
        <v>20.56</v>
      </c>
      <c r="Z81" s="99">
        <v>9.06</v>
      </c>
      <c r="AA81" s="99">
        <v>3.41</v>
      </c>
      <c r="AB81" s="99">
        <v>1.89</v>
      </c>
      <c r="AC81" s="99">
        <v>3.92</v>
      </c>
      <c r="AD81" s="99">
        <v>2.66</v>
      </c>
      <c r="AE81" s="92">
        <v>1376.08</v>
      </c>
      <c r="AF81" s="92">
        <v>545984</v>
      </c>
      <c r="AG81" s="100">
        <v>6.73</v>
      </c>
      <c r="AH81" s="92">
        <v>2649.3</v>
      </c>
      <c r="AI81" s="99" t="s">
        <v>786</v>
      </c>
      <c r="AJ81" s="99">
        <v>101.78</v>
      </c>
      <c r="AK81" s="99">
        <v>69.55</v>
      </c>
      <c r="AL81" s="99">
        <v>171.32999999999998</v>
      </c>
      <c r="AM81" s="99">
        <v>192.84</v>
      </c>
      <c r="AN81" s="99">
        <v>61.17</v>
      </c>
      <c r="AO81" s="101">
        <v>3.3959999999999999</v>
      </c>
      <c r="AP81" s="99">
        <v>154</v>
      </c>
      <c r="AQ81" s="99">
        <v>121.67</v>
      </c>
      <c r="AR81" s="99">
        <v>116.04</v>
      </c>
      <c r="AS81" s="99">
        <v>11.04</v>
      </c>
      <c r="AT81" s="99">
        <v>26.34</v>
      </c>
      <c r="AU81" s="99">
        <v>5.87</v>
      </c>
      <c r="AV81" s="99">
        <v>14.76</v>
      </c>
      <c r="AW81" s="99">
        <v>5.22</v>
      </c>
      <c r="AX81" s="99">
        <v>28.84</v>
      </c>
      <c r="AY81" s="99">
        <v>51.7</v>
      </c>
      <c r="AZ81" s="99">
        <v>4.04</v>
      </c>
      <c r="BA81" s="99">
        <v>1.6</v>
      </c>
      <c r="BB81" s="99">
        <v>15.73</v>
      </c>
      <c r="BC81" s="99">
        <v>40</v>
      </c>
      <c r="BD81" s="99">
        <v>26.58</v>
      </c>
      <c r="BE81" s="99">
        <v>46.18</v>
      </c>
      <c r="BF81" s="99">
        <v>98.29</v>
      </c>
      <c r="BG81" s="99">
        <v>10.73</v>
      </c>
      <c r="BH81" s="99">
        <v>11.49</v>
      </c>
      <c r="BI81" s="99">
        <v>18.25</v>
      </c>
      <c r="BJ81" s="99">
        <v>3.77</v>
      </c>
      <c r="BK81" s="99">
        <v>62.58</v>
      </c>
      <c r="BL81" s="99">
        <v>10.27</v>
      </c>
      <c r="BM81" s="99">
        <v>11.04</v>
      </c>
    </row>
    <row r="82" spans="1:65" x14ac:dyDescent="0.25">
      <c r="A82" s="13">
        <v>1821140320</v>
      </c>
      <c r="B82" s="14" t="s">
        <v>318</v>
      </c>
      <c r="C82" s="14" t="s">
        <v>321</v>
      </c>
      <c r="D82" s="14" t="s">
        <v>322</v>
      </c>
      <c r="E82" s="99">
        <v>15.61</v>
      </c>
      <c r="F82" s="99">
        <v>7.17</v>
      </c>
      <c r="G82" s="99">
        <v>5.12</v>
      </c>
      <c r="H82" s="99">
        <v>1.6</v>
      </c>
      <c r="I82" s="99">
        <v>1.2</v>
      </c>
      <c r="J82" s="99">
        <v>5.01</v>
      </c>
      <c r="K82" s="99">
        <v>3.58</v>
      </c>
      <c r="L82" s="99">
        <v>1.51</v>
      </c>
      <c r="M82" s="99">
        <v>4.47</v>
      </c>
      <c r="N82" s="99">
        <v>4.46</v>
      </c>
      <c r="O82" s="99">
        <v>0.71</v>
      </c>
      <c r="P82" s="99">
        <v>2.0299999999999998</v>
      </c>
      <c r="Q82" s="99">
        <v>3.67</v>
      </c>
      <c r="R82" s="99">
        <v>4.45</v>
      </c>
      <c r="S82" s="99">
        <v>5.71</v>
      </c>
      <c r="T82" s="99">
        <v>4.96</v>
      </c>
      <c r="U82" s="99">
        <v>4.96</v>
      </c>
      <c r="V82" s="99">
        <v>1.59</v>
      </c>
      <c r="W82" s="99">
        <v>2.81</v>
      </c>
      <c r="X82" s="99">
        <v>2.06</v>
      </c>
      <c r="Y82" s="99">
        <v>19.89</v>
      </c>
      <c r="Z82" s="99">
        <v>9.7899999999999991</v>
      </c>
      <c r="AA82" s="99">
        <v>3.38</v>
      </c>
      <c r="AB82" s="99">
        <v>1.95</v>
      </c>
      <c r="AC82" s="99">
        <v>4.03</v>
      </c>
      <c r="AD82" s="99">
        <v>2.72</v>
      </c>
      <c r="AE82" s="92">
        <v>1259.79</v>
      </c>
      <c r="AF82" s="92">
        <v>382140.75</v>
      </c>
      <c r="AG82" s="100">
        <v>7.02</v>
      </c>
      <c r="AH82" s="92">
        <v>1907.58</v>
      </c>
      <c r="AI82" s="99" t="s">
        <v>786</v>
      </c>
      <c r="AJ82" s="99">
        <v>121.3</v>
      </c>
      <c r="AK82" s="99">
        <v>71.17</v>
      </c>
      <c r="AL82" s="99">
        <v>192.47</v>
      </c>
      <c r="AM82" s="99">
        <v>183.76</v>
      </c>
      <c r="AN82" s="99">
        <v>67.17</v>
      </c>
      <c r="AO82" s="101">
        <v>3.2679999999999998</v>
      </c>
      <c r="AP82" s="99">
        <v>111.92</v>
      </c>
      <c r="AQ82" s="99">
        <v>158.63</v>
      </c>
      <c r="AR82" s="99">
        <v>137.16999999999999</v>
      </c>
      <c r="AS82" s="99">
        <v>11.24</v>
      </c>
      <c r="AT82" s="99">
        <v>19.25</v>
      </c>
      <c r="AU82" s="99">
        <v>5.07</v>
      </c>
      <c r="AV82" s="99">
        <v>13.39</v>
      </c>
      <c r="AW82" s="99">
        <v>5.42</v>
      </c>
      <c r="AX82" s="99">
        <v>19</v>
      </c>
      <c r="AY82" s="99">
        <v>30.04</v>
      </c>
      <c r="AZ82" s="99">
        <v>4.12</v>
      </c>
      <c r="BA82" s="99">
        <v>1.44</v>
      </c>
      <c r="BB82" s="99">
        <v>16.59</v>
      </c>
      <c r="BC82" s="99">
        <v>42.75</v>
      </c>
      <c r="BD82" s="99">
        <v>31.12</v>
      </c>
      <c r="BE82" s="99">
        <v>47.52</v>
      </c>
      <c r="BF82" s="99">
        <v>92.56</v>
      </c>
      <c r="BG82" s="99">
        <v>15.34</v>
      </c>
      <c r="BH82" s="99">
        <v>10.5</v>
      </c>
      <c r="BI82" s="99">
        <v>18.420000000000002</v>
      </c>
      <c r="BJ82" s="99">
        <v>4.6900000000000004</v>
      </c>
      <c r="BK82" s="99">
        <v>70.58</v>
      </c>
      <c r="BL82" s="99">
        <v>9.8800000000000008</v>
      </c>
      <c r="BM82" s="99">
        <v>11.26</v>
      </c>
    </row>
    <row r="83" spans="1:65" x14ac:dyDescent="0.25">
      <c r="A83" s="13">
        <v>1821780340</v>
      </c>
      <c r="B83" s="14" t="s">
        <v>318</v>
      </c>
      <c r="C83" s="14" t="s">
        <v>323</v>
      </c>
      <c r="D83" s="14" t="s">
        <v>324</v>
      </c>
      <c r="E83" s="99">
        <v>15.61</v>
      </c>
      <c r="F83" s="99">
        <v>7.05</v>
      </c>
      <c r="G83" s="99">
        <v>4.63</v>
      </c>
      <c r="H83" s="99">
        <v>1.45</v>
      </c>
      <c r="I83" s="99">
        <v>1.19</v>
      </c>
      <c r="J83" s="99">
        <v>4.57</v>
      </c>
      <c r="K83" s="99">
        <v>3.52</v>
      </c>
      <c r="L83" s="99">
        <v>1.42</v>
      </c>
      <c r="M83" s="99">
        <v>4.37</v>
      </c>
      <c r="N83" s="99">
        <v>4.74</v>
      </c>
      <c r="O83" s="99">
        <v>0.75</v>
      </c>
      <c r="P83" s="99">
        <v>1.88</v>
      </c>
      <c r="Q83" s="99">
        <v>3.59</v>
      </c>
      <c r="R83" s="99">
        <v>4.4000000000000004</v>
      </c>
      <c r="S83" s="99">
        <v>5.18</v>
      </c>
      <c r="T83" s="99">
        <v>4.57</v>
      </c>
      <c r="U83" s="99">
        <v>4.53</v>
      </c>
      <c r="V83" s="99">
        <v>1.55</v>
      </c>
      <c r="W83" s="99">
        <v>2.67</v>
      </c>
      <c r="X83" s="99">
        <v>1.95</v>
      </c>
      <c r="Y83" s="99">
        <v>19.399999999999999</v>
      </c>
      <c r="Z83" s="99">
        <v>8.3699999999999992</v>
      </c>
      <c r="AA83" s="99">
        <v>3.23</v>
      </c>
      <c r="AB83" s="99">
        <v>1.86</v>
      </c>
      <c r="AC83" s="99">
        <v>3.75</v>
      </c>
      <c r="AD83" s="99">
        <v>2.66</v>
      </c>
      <c r="AE83" s="92">
        <v>1114.06</v>
      </c>
      <c r="AF83" s="92">
        <v>367509.75</v>
      </c>
      <c r="AG83" s="100">
        <v>7.01</v>
      </c>
      <c r="AH83" s="92">
        <v>1832.63</v>
      </c>
      <c r="AI83" s="99" t="s">
        <v>786</v>
      </c>
      <c r="AJ83" s="99">
        <v>149.15</v>
      </c>
      <c r="AK83" s="99">
        <v>76.72</v>
      </c>
      <c r="AL83" s="99">
        <v>225.87</v>
      </c>
      <c r="AM83" s="99">
        <v>192.26</v>
      </c>
      <c r="AN83" s="99">
        <v>68.06</v>
      </c>
      <c r="AO83" s="101">
        <v>3.05</v>
      </c>
      <c r="AP83" s="99">
        <v>122.56</v>
      </c>
      <c r="AQ83" s="99">
        <v>153.25</v>
      </c>
      <c r="AR83" s="99">
        <v>131.29</v>
      </c>
      <c r="AS83" s="99">
        <v>10.89</v>
      </c>
      <c r="AT83" s="99">
        <v>20.98</v>
      </c>
      <c r="AU83" s="99">
        <v>5.42</v>
      </c>
      <c r="AV83" s="99">
        <v>11.61</v>
      </c>
      <c r="AW83" s="99">
        <v>5.43</v>
      </c>
      <c r="AX83" s="99">
        <v>23.88</v>
      </c>
      <c r="AY83" s="99">
        <v>41.16</v>
      </c>
      <c r="AZ83" s="99">
        <v>4.0999999999999996</v>
      </c>
      <c r="BA83" s="99">
        <v>1.69</v>
      </c>
      <c r="BB83" s="99">
        <v>19.690000000000001</v>
      </c>
      <c r="BC83" s="99">
        <v>52.51</v>
      </c>
      <c r="BD83" s="99">
        <v>30.37</v>
      </c>
      <c r="BE83" s="99">
        <v>46.08</v>
      </c>
      <c r="BF83" s="99">
        <v>106.25</v>
      </c>
      <c r="BG83" s="99">
        <v>5.35</v>
      </c>
      <c r="BH83" s="99">
        <v>11.84</v>
      </c>
      <c r="BI83" s="99">
        <v>18.61</v>
      </c>
      <c r="BJ83" s="99">
        <v>4.57</v>
      </c>
      <c r="BK83" s="99">
        <v>86.3</v>
      </c>
      <c r="BL83" s="99">
        <v>9.82</v>
      </c>
      <c r="BM83" s="99">
        <v>11.35</v>
      </c>
    </row>
    <row r="84" spans="1:65" x14ac:dyDescent="0.25">
      <c r="A84" s="13">
        <v>1823060400</v>
      </c>
      <c r="B84" s="14" t="s">
        <v>318</v>
      </c>
      <c r="C84" s="14" t="s">
        <v>325</v>
      </c>
      <c r="D84" s="14" t="s">
        <v>326</v>
      </c>
      <c r="E84" s="99">
        <v>15.61</v>
      </c>
      <c r="F84" s="99">
        <v>6.91</v>
      </c>
      <c r="G84" s="99">
        <v>4.95</v>
      </c>
      <c r="H84" s="99">
        <v>1.66</v>
      </c>
      <c r="I84" s="99">
        <v>1.19</v>
      </c>
      <c r="J84" s="99">
        <v>4.7</v>
      </c>
      <c r="K84" s="99">
        <v>3.71</v>
      </c>
      <c r="L84" s="99">
        <v>1.47</v>
      </c>
      <c r="M84" s="99">
        <v>4.58</v>
      </c>
      <c r="N84" s="99">
        <v>4.47</v>
      </c>
      <c r="O84" s="99">
        <v>0.71</v>
      </c>
      <c r="P84" s="99">
        <v>1.91</v>
      </c>
      <c r="Q84" s="99">
        <v>3.76</v>
      </c>
      <c r="R84" s="99">
        <v>4.4400000000000004</v>
      </c>
      <c r="S84" s="99">
        <v>5.51</v>
      </c>
      <c r="T84" s="99">
        <v>5.17</v>
      </c>
      <c r="U84" s="99">
        <v>5.0199999999999996</v>
      </c>
      <c r="V84" s="99">
        <v>1.61</v>
      </c>
      <c r="W84" s="99">
        <v>2.74</v>
      </c>
      <c r="X84" s="99">
        <v>2.0099999999999998</v>
      </c>
      <c r="Y84" s="99">
        <v>20.170000000000002</v>
      </c>
      <c r="Z84" s="99">
        <v>8.8800000000000008</v>
      </c>
      <c r="AA84" s="99">
        <v>3.61</v>
      </c>
      <c r="AB84" s="99">
        <v>2</v>
      </c>
      <c r="AC84" s="99">
        <v>3.91</v>
      </c>
      <c r="AD84" s="99">
        <v>2.69</v>
      </c>
      <c r="AE84" s="92">
        <v>1433.59</v>
      </c>
      <c r="AF84" s="92">
        <v>372159</v>
      </c>
      <c r="AG84" s="100">
        <v>6.96</v>
      </c>
      <c r="AH84" s="92">
        <v>1847.79</v>
      </c>
      <c r="AI84" s="99" t="s">
        <v>786</v>
      </c>
      <c r="AJ84" s="99">
        <v>110.17</v>
      </c>
      <c r="AK84" s="99">
        <v>71</v>
      </c>
      <c r="AL84" s="99">
        <v>181.17000000000002</v>
      </c>
      <c r="AM84" s="99">
        <v>192.84</v>
      </c>
      <c r="AN84" s="99">
        <v>62.75</v>
      </c>
      <c r="AO84" s="101">
        <v>3.2770000000000001</v>
      </c>
      <c r="AP84" s="99">
        <v>122.42</v>
      </c>
      <c r="AQ84" s="99">
        <v>137.06</v>
      </c>
      <c r="AR84" s="99">
        <v>108.75</v>
      </c>
      <c r="AS84" s="99">
        <v>10.99</v>
      </c>
      <c r="AT84" s="99">
        <v>23.61</v>
      </c>
      <c r="AU84" s="99">
        <v>4.99</v>
      </c>
      <c r="AV84" s="99">
        <v>11.78</v>
      </c>
      <c r="AW84" s="99">
        <v>5.05</v>
      </c>
      <c r="AX84" s="99">
        <v>24.86</v>
      </c>
      <c r="AY84" s="99">
        <v>35.630000000000003</v>
      </c>
      <c r="AZ84" s="99">
        <v>4.09</v>
      </c>
      <c r="BA84" s="99">
        <v>1.5</v>
      </c>
      <c r="BB84" s="99">
        <v>16.38</v>
      </c>
      <c r="BC84" s="99">
        <v>40.69</v>
      </c>
      <c r="BD84" s="99">
        <v>36.25</v>
      </c>
      <c r="BE84" s="99">
        <v>37.299999999999997</v>
      </c>
      <c r="BF84" s="99">
        <v>83.17</v>
      </c>
      <c r="BG84" s="99">
        <v>21.37</v>
      </c>
      <c r="BH84" s="99">
        <v>13.47</v>
      </c>
      <c r="BI84" s="99">
        <v>18.75</v>
      </c>
      <c r="BJ84" s="99">
        <v>3.85</v>
      </c>
      <c r="BK84" s="99">
        <v>57.56</v>
      </c>
      <c r="BL84" s="99">
        <v>9.98</v>
      </c>
      <c r="BM84" s="99">
        <v>10.95</v>
      </c>
    </row>
    <row r="85" spans="1:65" x14ac:dyDescent="0.25">
      <c r="A85" s="13">
        <v>1826900550</v>
      </c>
      <c r="B85" s="14" t="s">
        <v>318</v>
      </c>
      <c r="C85" s="14" t="s">
        <v>820</v>
      </c>
      <c r="D85" s="14" t="s">
        <v>327</v>
      </c>
      <c r="E85" s="99">
        <v>15.61</v>
      </c>
      <c r="F85" s="99">
        <v>7.01</v>
      </c>
      <c r="G85" s="99">
        <v>4.95</v>
      </c>
      <c r="H85" s="99">
        <v>1.65</v>
      </c>
      <c r="I85" s="99">
        <v>1.18</v>
      </c>
      <c r="J85" s="99">
        <v>4.68</v>
      </c>
      <c r="K85" s="99">
        <v>3.65</v>
      </c>
      <c r="L85" s="99">
        <v>1.46</v>
      </c>
      <c r="M85" s="99">
        <v>4.49</v>
      </c>
      <c r="N85" s="99">
        <v>4.5599999999999996</v>
      </c>
      <c r="O85" s="99">
        <v>0.71</v>
      </c>
      <c r="P85" s="99">
        <v>1.94</v>
      </c>
      <c r="Q85" s="99">
        <v>3.74</v>
      </c>
      <c r="R85" s="99">
        <v>4.42</v>
      </c>
      <c r="S85" s="99">
        <v>5.5</v>
      </c>
      <c r="T85" s="99">
        <v>5.12</v>
      </c>
      <c r="U85" s="99">
        <v>5.0199999999999996</v>
      </c>
      <c r="V85" s="99">
        <v>1.6</v>
      </c>
      <c r="W85" s="99">
        <v>2.7</v>
      </c>
      <c r="X85" s="99">
        <v>2.0099999999999998</v>
      </c>
      <c r="Y85" s="99">
        <v>20.12</v>
      </c>
      <c r="Z85" s="99">
        <v>8.89</v>
      </c>
      <c r="AA85" s="99">
        <v>3.5</v>
      </c>
      <c r="AB85" s="99">
        <v>1.95</v>
      </c>
      <c r="AC85" s="99">
        <v>3.88</v>
      </c>
      <c r="AD85" s="99">
        <v>2.67</v>
      </c>
      <c r="AE85" s="92">
        <v>1352.75</v>
      </c>
      <c r="AF85" s="92">
        <v>364400.75</v>
      </c>
      <c r="AG85" s="100">
        <v>7.06</v>
      </c>
      <c r="AH85" s="92">
        <v>1829.99</v>
      </c>
      <c r="AI85" s="99" t="s">
        <v>786</v>
      </c>
      <c r="AJ85" s="99">
        <v>102.63</v>
      </c>
      <c r="AK85" s="99">
        <v>72.64</v>
      </c>
      <c r="AL85" s="99">
        <v>175.26999999999998</v>
      </c>
      <c r="AM85" s="99">
        <v>192.84</v>
      </c>
      <c r="AN85" s="99">
        <v>57.7</v>
      </c>
      <c r="AO85" s="101">
        <v>3.3039999999999998</v>
      </c>
      <c r="AP85" s="99">
        <v>79.55</v>
      </c>
      <c r="AQ85" s="99">
        <v>109.67</v>
      </c>
      <c r="AR85" s="99">
        <v>108.45</v>
      </c>
      <c r="AS85" s="99">
        <v>10.99</v>
      </c>
      <c r="AT85" s="99">
        <v>19.64</v>
      </c>
      <c r="AU85" s="99">
        <v>4.8499999999999996</v>
      </c>
      <c r="AV85" s="99">
        <v>12.34</v>
      </c>
      <c r="AW85" s="99">
        <v>5.05</v>
      </c>
      <c r="AX85" s="99">
        <v>22.47</v>
      </c>
      <c r="AY85" s="99">
        <v>39.43</v>
      </c>
      <c r="AZ85" s="99">
        <v>4.1100000000000003</v>
      </c>
      <c r="BA85" s="99">
        <v>1.55</v>
      </c>
      <c r="BB85" s="99">
        <v>16.72</v>
      </c>
      <c r="BC85" s="99">
        <v>44.6</v>
      </c>
      <c r="BD85" s="99">
        <v>26.02</v>
      </c>
      <c r="BE85" s="99">
        <v>35.57</v>
      </c>
      <c r="BF85" s="99">
        <v>72.98</v>
      </c>
      <c r="BG85" s="99">
        <v>5.75</v>
      </c>
      <c r="BH85" s="99">
        <v>11.39</v>
      </c>
      <c r="BI85" s="99">
        <v>19.05</v>
      </c>
      <c r="BJ85" s="99">
        <v>3.82</v>
      </c>
      <c r="BK85" s="99">
        <v>72.09</v>
      </c>
      <c r="BL85" s="99">
        <v>10.15</v>
      </c>
      <c r="BM85" s="99">
        <v>10.92</v>
      </c>
    </row>
    <row r="86" spans="1:65" x14ac:dyDescent="0.25">
      <c r="A86" s="13">
        <v>1829020100</v>
      </c>
      <c r="B86" s="14" t="s">
        <v>318</v>
      </c>
      <c r="C86" s="14" t="s">
        <v>328</v>
      </c>
      <c r="D86" s="14" t="s">
        <v>329</v>
      </c>
      <c r="E86" s="99">
        <v>15.62</v>
      </c>
      <c r="F86" s="99">
        <v>7.3</v>
      </c>
      <c r="G86" s="99">
        <v>5.04</v>
      </c>
      <c r="H86" s="99">
        <v>1.67</v>
      </c>
      <c r="I86" s="99">
        <v>1.19</v>
      </c>
      <c r="J86" s="99">
        <v>4.68</v>
      </c>
      <c r="K86" s="99">
        <v>3.74</v>
      </c>
      <c r="L86" s="99">
        <v>1.47</v>
      </c>
      <c r="M86" s="99">
        <v>4.53</v>
      </c>
      <c r="N86" s="99">
        <v>4.47</v>
      </c>
      <c r="O86" s="99">
        <v>0.7</v>
      </c>
      <c r="P86" s="99">
        <v>1.9</v>
      </c>
      <c r="Q86" s="99">
        <v>3.7</v>
      </c>
      <c r="R86" s="99">
        <v>4.4400000000000004</v>
      </c>
      <c r="S86" s="99">
        <v>5.49</v>
      </c>
      <c r="T86" s="99">
        <v>5.19</v>
      </c>
      <c r="U86" s="99">
        <v>4.78</v>
      </c>
      <c r="V86" s="99">
        <v>1.6</v>
      </c>
      <c r="W86" s="99">
        <v>2.74</v>
      </c>
      <c r="X86" s="99">
        <v>2</v>
      </c>
      <c r="Y86" s="99">
        <v>20.05</v>
      </c>
      <c r="Z86" s="99">
        <v>8.94</v>
      </c>
      <c r="AA86" s="99">
        <v>3.5</v>
      </c>
      <c r="AB86" s="99">
        <v>1.88</v>
      </c>
      <c r="AC86" s="99">
        <v>3.86</v>
      </c>
      <c r="AD86" s="99">
        <v>2.71</v>
      </c>
      <c r="AE86" s="92">
        <v>925.48</v>
      </c>
      <c r="AF86" s="92">
        <v>306923.75</v>
      </c>
      <c r="AG86" s="100">
        <v>6.99</v>
      </c>
      <c r="AH86" s="92">
        <v>1531.84</v>
      </c>
      <c r="AI86" s="99" t="s">
        <v>786</v>
      </c>
      <c r="AJ86" s="99">
        <v>96.54</v>
      </c>
      <c r="AK86" s="99">
        <v>75.569999999999993</v>
      </c>
      <c r="AL86" s="99">
        <v>172.11</v>
      </c>
      <c r="AM86" s="99">
        <v>192.84</v>
      </c>
      <c r="AN86" s="99">
        <v>48</v>
      </c>
      <c r="AO86" s="101">
        <v>3.3109999999999999</v>
      </c>
      <c r="AP86" s="99">
        <v>143.09</v>
      </c>
      <c r="AQ86" s="99">
        <v>122.21</v>
      </c>
      <c r="AR86" s="99">
        <v>98</v>
      </c>
      <c r="AS86" s="99">
        <v>10.9</v>
      </c>
      <c r="AT86" s="99">
        <v>22.56</v>
      </c>
      <c r="AU86" s="99">
        <v>5.38</v>
      </c>
      <c r="AV86" s="99">
        <v>13.8</v>
      </c>
      <c r="AW86" s="99">
        <v>6.01</v>
      </c>
      <c r="AX86" s="99">
        <v>25.04</v>
      </c>
      <c r="AY86" s="99">
        <v>32.71</v>
      </c>
      <c r="AZ86" s="99">
        <v>4.08</v>
      </c>
      <c r="BA86" s="99">
        <v>1.43</v>
      </c>
      <c r="BB86" s="99">
        <v>13.87</v>
      </c>
      <c r="BC86" s="99">
        <v>13.93</v>
      </c>
      <c r="BD86" s="99">
        <v>14.73</v>
      </c>
      <c r="BE86" s="99">
        <v>20.53</v>
      </c>
      <c r="BF86" s="99">
        <v>75</v>
      </c>
      <c r="BG86" s="99">
        <v>19.489999999999998</v>
      </c>
      <c r="BH86" s="99">
        <v>7.74</v>
      </c>
      <c r="BI86" s="99">
        <v>18.88</v>
      </c>
      <c r="BJ86" s="99">
        <v>3.7</v>
      </c>
      <c r="BK86" s="99">
        <v>68.75</v>
      </c>
      <c r="BL86" s="99">
        <v>9.9600000000000009</v>
      </c>
      <c r="BM86" s="99">
        <v>10.71</v>
      </c>
    </row>
    <row r="87" spans="1:65" x14ac:dyDescent="0.25">
      <c r="A87" s="13">
        <v>1829200720</v>
      </c>
      <c r="B87" s="14" t="s">
        <v>318</v>
      </c>
      <c r="C87" s="14" t="s">
        <v>330</v>
      </c>
      <c r="D87" s="14" t="s">
        <v>331</v>
      </c>
      <c r="E87" s="99">
        <v>15.62</v>
      </c>
      <c r="F87" s="99">
        <v>7.18</v>
      </c>
      <c r="G87" s="99">
        <v>4.88</v>
      </c>
      <c r="H87" s="99">
        <v>1.57</v>
      </c>
      <c r="I87" s="99">
        <v>1.19</v>
      </c>
      <c r="J87" s="99">
        <v>4.59</v>
      </c>
      <c r="K87" s="99">
        <v>3.53</v>
      </c>
      <c r="L87" s="99">
        <v>1.43</v>
      </c>
      <c r="M87" s="99">
        <v>4.49</v>
      </c>
      <c r="N87" s="99">
        <v>4.46</v>
      </c>
      <c r="O87" s="99">
        <v>0.71</v>
      </c>
      <c r="P87" s="99">
        <v>1.89</v>
      </c>
      <c r="Q87" s="99">
        <v>3.61</v>
      </c>
      <c r="R87" s="99">
        <v>4.46</v>
      </c>
      <c r="S87" s="99">
        <v>5.29</v>
      </c>
      <c r="T87" s="99">
        <v>4.99</v>
      </c>
      <c r="U87" s="99">
        <v>4.57</v>
      </c>
      <c r="V87" s="99">
        <v>1.57</v>
      </c>
      <c r="W87" s="99">
        <v>2.67</v>
      </c>
      <c r="X87" s="99">
        <v>1.96</v>
      </c>
      <c r="Y87" s="99">
        <v>19.39</v>
      </c>
      <c r="Z87" s="99">
        <v>8.6300000000000008</v>
      </c>
      <c r="AA87" s="99">
        <v>3.37</v>
      </c>
      <c r="AB87" s="99">
        <v>1.93</v>
      </c>
      <c r="AC87" s="99">
        <v>3.69</v>
      </c>
      <c r="AD87" s="99">
        <v>2.67</v>
      </c>
      <c r="AE87" s="92">
        <v>1269.51</v>
      </c>
      <c r="AF87" s="92">
        <v>458785</v>
      </c>
      <c r="AG87" s="100">
        <v>6.73</v>
      </c>
      <c r="AH87" s="92">
        <v>2229.38</v>
      </c>
      <c r="AI87" s="99" t="s">
        <v>786</v>
      </c>
      <c r="AJ87" s="99">
        <v>103.36</v>
      </c>
      <c r="AK87" s="99">
        <v>75.569999999999993</v>
      </c>
      <c r="AL87" s="99">
        <v>178.93</v>
      </c>
      <c r="AM87" s="99">
        <v>192.84</v>
      </c>
      <c r="AN87" s="99">
        <v>58.95</v>
      </c>
      <c r="AO87" s="101">
        <v>3.3170000000000002</v>
      </c>
      <c r="AP87" s="99">
        <v>139</v>
      </c>
      <c r="AQ87" s="99">
        <v>135.25</v>
      </c>
      <c r="AR87" s="99">
        <v>137.63</v>
      </c>
      <c r="AS87" s="99">
        <v>10.85</v>
      </c>
      <c r="AT87" s="99">
        <v>22.2</v>
      </c>
      <c r="AU87" s="99">
        <v>5.0199999999999996</v>
      </c>
      <c r="AV87" s="99">
        <v>11.87</v>
      </c>
      <c r="AW87" s="99">
        <v>5.03</v>
      </c>
      <c r="AX87" s="99">
        <v>21.92</v>
      </c>
      <c r="AY87" s="99">
        <v>39</v>
      </c>
      <c r="AZ87" s="99">
        <v>4.17</v>
      </c>
      <c r="BA87" s="99">
        <v>1.49</v>
      </c>
      <c r="BB87" s="99">
        <v>17.72</v>
      </c>
      <c r="BC87" s="99">
        <v>60.15</v>
      </c>
      <c r="BD87" s="99">
        <v>37.619999999999997</v>
      </c>
      <c r="BE87" s="99">
        <v>49.03</v>
      </c>
      <c r="BF87" s="99">
        <v>87</v>
      </c>
      <c r="BG87" s="99">
        <v>14.99</v>
      </c>
      <c r="BH87" s="99">
        <v>10.26</v>
      </c>
      <c r="BI87" s="99">
        <v>26.14</v>
      </c>
      <c r="BJ87" s="99">
        <v>3.85</v>
      </c>
      <c r="BK87" s="99">
        <v>60.5</v>
      </c>
      <c r="BL87" s="99">
        <v>9.7200000000000006</v>
      </c>
      <c r="BM87" s="99">
        <v>11.19</v>
      </c>
    </row>
    <row r="88" spans="1:65" x14ac:dyDescent="0.25">
      <c r="A88" s="13">
        <v>1839980840</v>
      </c>
      <c r="B88" s="14" t="s">
        <v>318</v>
      </c>
      <c r="C88" s="14" t="s">
        <v>332</v>
      </c>
      <c r="D88" s="14" t="s">
        <v>333</v>
      </c>
      <c r="E88" s="99">
        <v>15.59</v>
      </c>
      <c r="F88" s="99">
        <v>7.01</v>
      </c>
      <c r="G88" s="99">
        <v>4.8099999999999996</v>
      </c>
      <c r="H88" s="99">
        <v>1.51</v>
      </c>
      <c r="I88" s="99">
        <v>1.2</v>
      </c>
      <c r="J88" s="99">
        <v>4.62</v>
      </c>
      <c r="K88" s="99">
        <v>3.36</v>
      </c>
      <c r="L88" s="99">
        <v>1.43</v>
      </c>
      <c r="M88" s="99">
        <v>4.4800000000000004</v>
      </c>
      <c r="N88" s="99">
        <v>4.47</v>
      </c>
      <c r="O88" s="99">
        <v>0.72</v>
      </c>
      <c r="P88" s="99">
        <v>1.88</v>
      </c>
      <c r="Q88" s="99">
        <v>3.58</v>
      </c>
      <c r="R88" s="99">
        <v>4.49</v>
      </c>
      <c r="S88" s="99">
        <v>5.21</v>
      </c>
      <c r="T88" s="99">
        <v>4.88</v>
      </c>
      <c r="U88" s="99">
        <v>4.41</v>
      </c>
      <c r="V88" s="99">
        <v>1.56</v>
      </c>
      <c r="W88" s="99">
        <v>2.65</v>
      </c>
      <c r="X88" s="99">
        <v>1.98</v>
      </c>
      <c r="Y88" s="99">
        <v>19.36</v>
      </c>
      <c r="Z88" s="99">
        <v>8.57</v>
      </c>
      <c r="AA88" s="99">
        <v>3.3</v>
      </c>
      <c r="AB88" s="99">
        <v>1.92</v>
      </c>
      <c r="AC88" s="99">
        <v>3.74</v>
      </c>
      <c r="AD88" s="99">
        <v>2.69</v>
      </c>
      <c r="AE88" s="92">
        <v>863.33</v>
      </c>
      <c r="AF88" s="92">
        <v>325000</v>
      </c>
      <c r="AG88" s="100">
        <v>7.03</v>
      </c>
      <c r="AH88" s="92">
        <v>1626.61</v>
      </c>
      <c r="AI88" s="99" t="s">
        <v>786</v>
      </c>
      <c r="AJ88" s="99">
        <v>79.8</v>
      </c>
      <c r="AK88" s="99">
        <v>73.319999999999993</v>
      </c>
      <c r="AL88" s="99">
        <v>153.12</v>
      </c>
      <c r="AM88" s="99">
        <v>192.84</v>
      </c>
      <c r="AN88" s="99">
        <v>60.09</v>
      </c>
      <c r="AO88" s="101">
        <v>3.2330000000000001</v>
      </c>
      <c r="AP88" s="99">
        <v>72.13</v>
      </c>
      <c r="AQ88" s="99">
        <v>101.25</v>
      </c>
      <c r="AR88" s="99">
        <v>93</v>
      </c>
      <c r="AS88" s="99">
        <v>10.87</v>
      </c>
      <c r="AT88" s="99">
        <v>23.42</v>
      </c>
      <c r="AU88" s="99">
        <v>4.8899999999999997</v>
      </c>
      <c r="AV88" s="99">
        <v>12.12</v>
      </c>
      <c r="AW88" s="99">
        <v>5.62</v>
      </c>
      <c r="AX88" s="99">
        <v>20</v>
      </c>
      <c r="AY88" s="99">
        <v>25.83</v>
      </c>
      <c r="AZ88" s="99">
        <v>4.13</v>
      </c>
      <c r="BA88" s="99">
        <v>1.67</v>
      </c>
      <c r="BB88" s="99">
        <v>22.3</v>
      </c>
      <c r="BC88" s="99">
        <v>19.72</v>
      </c>
      <c r="BD88" s="99">
        <v>24.16</v>
      </c>
      <c r="BE88" s="99">
        <v>20.05</v>
      </c>
      <c r="BF88" s="99">
        <v>95</v>
      </c>
      <c r="BG88" s="99">
        <v>11.04</v>
      </c>
      <c r="BH88" s="99">
        <v>6.99</v>
      </c>
      <c r="BI88" s="99">
        <v>12</v>
      </c>
      <c r="BJ88" s="99">
        <v>4.05</v>
      </c>
      <c r="BK88" s="99">
        <v>51.67</v>
      </c>
      <c r="BL88" s="99">
        <v>10.130000000000001</v>
      </c>
      <c r="BM88" s="99">
        <v>11.54</v>
      </c>
    </row>
    <row r="89" spans="1:65" x14ac:dyDescent="0.25">
      <c r="A89" s="13">
        <v>1843780870</v>
      </c>
      <c r="B89" s="14" t="s">
        <v>318</v>
      </c>
      <c r="C89" s="14" t="s">
        <v>334</v>
      </c>
      <c r="D89" s="14" t="s">
        <v>335</v>
      </c>
      <c r="E89" s="99">
        <v>15.63</v>
      </c>
      <c r="F89" s="99">
        <v>6.91</v>
      </c>
      <c r="G89" s="99">
        <v>5.0999999999999996</v>
      </c>
      <c r="H89" s="99">
        <v>1.68</v>
      </c>
      <c r="I89" s="99">
        <v>1.21</v>
      </c>
      <c r="J89" s="99">
        <v>4.9800000000000004</v>
      </c>
      <c r="K89" s="99">
        <v>3.61</v>
      </c>
      <c r="L89" s="99">
        <v>1.51</v>
      </c>
      <c r="M89" s="99">
        <v>4.57</v>
      </c>
      <c r="N89" s="99">
        <v>4.6500000000000004</v>
      </c>
      <c r="O89" s="99">
        <v>0.72</v>
      </c>
      <c r="P89" s="99">
        <v>2.0499999999999998</v>
      </c>
      <c r="Q89" s="99">
        <v>3.67</v>
      </c>
      <c r="R89" s="99">
        <v>4.51</v>
      </c>
      <c r="S89" s="99">
        <v>5.52</v>
      </c>
      <c r="T89" s="99">
        <v>5.27</v>
      </c>
      <c r="U89" s="99">
        <v>4.75</v>
      </c>
      <c r="V89" s="99">
        <v>1.58</v>
      </c>
      <c r="W89" s="99">
        <v>2.8</v>
      </c>
      <c r="X89" s="99">
        <v>2.02</v>
      </c>
      <c r="Y89" s="99">
        <v>19.57</v>
      </c>
      <c r="Z89" s="99">
        <v>9.68</v>
      </c>
      <c r="AA89" s="99">
        <v>3.62</v>
      </c>
      <c r="AB89" s="99">
        <v>2.02</v>
      </c>
      <c r="AC89" s="99">
        <v>3.95</v>
      </c>
      <c r="AD89" s="99">
        <v>2.73</v>
      </c>
      <c r="AE89" s="92">
        <v>1524.56</v>
      </c>
      <c r="AF89" s="92">
        <v>382283.25</v>
      </c>
      <c r="AG89" s="100">
        <v>6.83</v>
      </c>
      <c r="AH89" s="92">
        <v>1875</v>
      </c>
      <c r="AI89" s="99" t="s">
        <v>786</v>
      </c>
      <c r="AJ89" s="99">
        <v>110.52</v>
      </c>
      <c r="AK89" s="99">
        <v>71.17</v>
      </c>
      <c r="AL89" s="99">
        <v>181.69</v>
      </c>
      <c r="AM89" s="99">
        <v>192.84</v>
      </c>
      <c r="AN89" s="99">
        <v>51.2</v>
      </c>
      <c r="AO89" s="101">
        <v>3.3090000000000002</v>
      </c>
      <c r="AP89" s="99">
        <v>143.13</v>
      </c>
      <c r="AQ89" s="99">
        <v>120</v>
      </c>
      <c r="AR89" s="99">
        <v>112.17</v>
      </c>
      <c r="AS89" s="99">
        <v>10.99</v>
      </c>
      <c r="AT89" s="99">
        <v>25.31</v>
      </c>
      <c r="AU89" s="99">
        <v>4.9000000000000004</v>
      </c>
      <c r="AV89" s="99">
        <v>12</v>
      </c>
      <c r="AW89" s="99">
        <v>4.9400000000000004</v>
      </c>
      <c r="AX89" s="99">
        <v>23.42</v>
      </c>
      <c r="AY89" s="99">
        <v>50.42</v>
      </c>
      <c r="AZ89" s="99">
        <v>4.1100000000000003</v>
      </c>
      <c r="BA89" s="99">
        <v>1.53</v>
      </c>
      <c r="BB89" s="99">
        <v>18.5</v>
      </c>
      <c r="BC89" s="99">
        <v>27.7</v>
      </c>
      <c r="BD89" s="99">
        <v>18.47</v>
      </c>
      <c r="BE89" s="99">
        <v>26.4</v>
      </c>
      <c r="BF89" s="99">
        <v>93.62</v>
      </c>
      <c r="BG89" s="99">
        <v>3.73</v>
      </c>
      <c r="BH89" s="99">
        <v>13.13</v>
      </c>
      <c r="BI89" s="99">
        <v>11.86</v>
      </c>
      <c r="BJ89" s="99">
        <v>3.2</v>
      </c>
      <c r="BK89" s="99">
        <v>79.290000000000006</v>
      </c>
      <c r="BL89" s="99">
        <v>9.7100000000000009</v>
      </c>
      <c r="BM89" s="99">
        <v>11.14</v>
      </c>
    </row>
    <row r="90" spans="1:65" x14ac:dyDescent="0.25">
      <c r="A90" s="13">
        <v>1911180100</v>
      </c>
      <c r="B90" s="14" t="s">
        <v>336</v>
      </c>
      <c r="C90" s="14" t="s">
        <v>337</v>
      </c>
      <c r="D90" s="14" t="s">
        <v>338</v>
      </c>
      <c r="E90" s="99">
        <v>15.63</v>
      </c>
      <c r="F90" s="99">
        <v>6.7</v>
      </c>
      <c r="G90" s="99">
        <v>5.43</v>
      </c>
      <c r="H90" s="99">
        <v>1.46</v>
      </c>
      <c r="I90" s="99">
        <v>1.17</v>
      </c>
      <c r="J90" s="99">
        <v>4.51</v>
      </c>
      <c r="K90" s="99">
        <v>3.64</v>
      </c>
      <c r="L90" s="99">
        <v>1.57</v>
      </c>
      <c r="M90" s="99">
        <v>4.59</v>
      </c>
      <c r="N90" s="99">
        <v>4.2300000000000004</v>
      </c>
      <c r="O90" s="99">
        <v>0.75</v>
      </c>
      <c r="P90" s="99">
        <v>1.89</v>
      </c>
      <c r="Q90" s="99">
        <v>3.8</v>
      </c>
      <c r="R90" s="99">
        <v>4.53</v>
      </c>
      <c r="S90" s="99">
        <v>5.22</v>
      </c>
      <c r="T90" s="99">
        <v>4.13</v>
      </c>
      <c r="U90" s="99">
        <v>4.92</v>
      </c>
      <c r="V90" s="99">
        <v>1.48</v>
      </c>
      <c r="W90" s="99">
        <v>2.2799999999999998</v>
      </c>
      <c r="X90" s="99">
        <v>2.14</v>
      </c>
      <c r="Y90" s="99">
        <v>19.72</v>
      </c>
      <c r="Z90" s="99">
        <v>8.84</v>
      </c>
      <c r="AA90" s="99">
        <v>2.93</v>
      </c>
      <c r="AB90" s="99">
        <v>1.82</v>
      </c>
      <c r="AC90" s="99">
        <v>3.85</v>
      </c>
      <c r="AD90" s="99">
        <v>2.8</v>
      </c>
      <c r="AE90" s="92">
        <v>1143.1300000000001</v>
      </c>
      <c r="AF90" s="92">
        <v>472772</v>
      </c>
      <c r="AG90" s="100">
        <v>6.83</v>
      </c>
      <c r="AH90" s="92">
        <v>2314.21</v>
      </c>
      <c r="AI90" s="99" t="s">
        <v>786</v>
      </c>
      <c r="AJ90" s="99">
        <v>126.14</v>
      </c>
      <c r="AK90" s="99">
        <v>87.82</v>
      </c>
      <c r="AL90" s="99">
        <v>213.95999999999998</v>
      </c>
      <c r="AM90" s="99">
        <v>190.37</v>
      </c>
      <c r="AN90" s="99">
        <v>67.58</v>
      </c>
      <c r="AO90" s="101">
        <v>3.032</v>
      </c>
      <c r="AP90" s="99">
        <v>183.5</v>
      </c>
      <c r="AQ90" s="99">
        <v>155.63</v>
      </c>
      <c r="AR90" s="99">
        <v>109</v>
      </c>
      <c r="AS90" s="99">
        <v>10.99</v>
      </c>
      <c r="AT90" s="99">
        <v>25.4</v>
      </c>
      <c r="AU90" s="99">
        <v>5.87</v>
      </c>
      <c r="AV90" s="99">
        <v>12.15</v>
      </c>
      <c r="AW90" s="99">
        <v>5.25</v>
      </c>
      <c r="AX90" s="99">
        <v>28.5</v>
      </c>
      <c r="AY90" s="99">
        <v>47.85</v>
      </c>
      <c r="AZ90" s="99">
        <v>4.1399999999999997</v>
      </c>
      <c r="BA90" s="99">
        <v>1.68</v>
      </c>
      <c r="BB90" s="99">
        <v>15.66</v>
      </c>
      <c r="BC90" s="99">
        <v>32.81</v>
      </c>
      <c r="BD90" s="99">
        <v>28.12</v>
      </c>
      <c r="BE90" s="99">
        <v>36.49</v>
      </c>
      <c r="BF90" s="99">
        <v>119</v>
      </c>
      <c r="BG90" s="99">
        <v>6.23</v>
      </c>
      <c r="BH90" s="99">
        <v>8.56</v>
      </c>
      <c r="BI90" s="99">
        <v>19.38</v>
      </c>
      <c r="BJ90" s="99">
        <v>4.09</v>
      </c>
      <c r="BK90" s="99">
        <v>52.79</v>
      </c>
      <c r="BL90" s="99">
        <v>10.07</v>
      </c>
      <c r="BM90" s="99">
        <v>11.72</v>
      </c>
    </row>
    <row r="91" spans="1:65" x14ac:dyDescent="0.25">
      <c r="A91" s="13">
        <v>1915460177</v>
      </c>
      <c r="B91" s="14" t="s">
        <v>336</v>
      </c>
      <c r="C91" s="14" t="s">
        <v>339</v>
      </c>
      <c r="D91" s="14" t="s">
        <v>340</v>
      </c>
      <c r="E91" s="99">
        <v>15.63</v>
      </c>
      <c r="F91" s="99">
        <v>6.87</v>
      </c>
      <c r="G91" s="99">
        <v>4.8600000000000003</v>
      </c>
      <c r="H91" s="99">
        <v>1.49</v>
      </c>
      <c r="I91" s="99">
        <v>1.18</v>
      </c>
      <c r="J91" s="99">
        <v>4.6900000000000004</v>
      </c>
      <c r="K91" s="99">
        <v>3.5</v>
      </c>
      <c r="L91" s="99">
        <v>1.51</v>
      </c>
      <c r="M91" s="99">
        <v>4.6399999999999997</v>
      </c>
      <c r="N91" s="99">
        <v>4.37</v>
      </c>
      <c r="O91" s="99">
        <v>0.77</v>
      </c>
      <c r="P91" s="99">
        <v>1.88</v>
      </c>
      <c r="Q91" s="99">
        <v>3.71</v>
      </c>
      <c r="R91" s="99">
        <v>4.46</v>
      </c>
      <c r="S91" s="99">
        <v>5.2</v>
      </c>
      <c r="T91" s="99">
        <v>4.3499999999999996</v>
      </c>
      <c r="U91" s="99">
        <v>4.74</v>
      </c>
      <c r="V91" s="99">
        <v>1.47</v>
      </c>
      <c r="W91" s="99">
        <v>2.41</v>
      </c>
      <c r="X91" s="99">
        <v>2.06</v>
      </c>
      <c r="Y91" s="99">
        <v>19.600000000000001</v>
      </c>
      <c r="Z91" s="99">
        <v>8.81</v>
      </c>
      <c r="AA91" s="99">
        <v>2.99</v>
      </c>
      <c r="AB91" s="99">
        <v>1.86</v>
      </c>
      <c r="AC91" s="99">
        <v>3.79</v>
      </c>
      <c r="AD91" s="99">
        <v>2.69</v>
      </c>
      <c r="AE91" s="92">
        <v>1065.58</v>
      </c>
      <c r="AF91" s="92">
        <v>331520.75</v>
      </c>
      <c r="AG91" s="100">
        <v>7.1</v>
      </c>
      <c r="AH91" s="92">
        <v>1667.18</v>
      </c>
      <c r="AI91" s="99" t="s">
        <v>786</v>
      </c>
      <c r="AJ91" s="99">
        <v>127.62</v>
      </c>
      <c r="AK91" s="99">
        <v>86.34</v>
      </c>
      <c r="AL91" s="99">
        <v>213.96</v>
      </c>
      <c r="AM91" s="99">
        <v>190.37</v>
      </c>
      <c r="AN91" s="99">
        <v>64</v>
      </c>
      <c r="AO91" s="101">
        <v>3.2530000000000001</v>
      </c>
      <c r="AP91" s="99">
        <v>123</v>
      </c>
      <c r="AQ91" s="99">
        <v>183.25</v>
      </c>
      <c r="AR91" s="99">
        <v>98.2</v>
      </c>
      <c r="AS91" s="99">
        <v>10.89</v>
      </c>
      <c r="AT91" s="99">
        <v>17.760000000000002</v>
      </c>
      <c r="AU91" s="99">
        <v>4.8899999999999997</v>
      </c>
      <c r="AV91" s="99">
        <v>12.95</v>
      </c>
      <c r="AW91" s="99">
        <v>5.95</v>
      </c>
      <c r="AX91" s="99">
        <v>18.95</v>
      </c>
      <c r="AY91" s="99">
        <v>27.8</v>
      </c>
      <c r="AZ91" s="99">
        <v>4.2300000000000004</v>
      </c>
      <c r="BA91" s="99">
        <v>1.45</v>
      </c>
      <c r="BB91" s="99">
        <v>18.579999999999998</v>
      </c>
      <c r="BC91" s="99">
        <v>31.66</v>
      </c>
      <c r="BD91" s="99">
        <v>24.45</v>
      </c>
      <c r="BE91" s="99">
        <v>34.6</v>
      </c>
      <c r="BF91" s="99">
        <v>91.33</v>
      </c>
      <c r="BG91" s="99">
        <v>15.63</v>
      </c>
      <c r="BH91" s="99">
        <v>10.68</v>
      </c>
      <c r="BI91" s="99">
        <v>11.84</v>
      </c>
      <c r="BJ91" s="99">
        <v>3.98</v>
      </c>
      <c r="BK91" s="99">
        <v>68.540000000000006</v>
      </c>
      <c r="BL91" s="99">
        <v>9.9600000000000009</v>
      </c>
      <c r="BM91" s="99">
        <v>10.94</v>
      </c>
    </row>
    <row r="92" spans="1:65" x14ac:dyDescent="0.25">
      <c r="A92" s="13">
        <v>1919340300</v>
      </c>
      <c r="B92" s="14" t="s">
        <v>336</v>
      </c>
      <c r="C92" s="14" t="s">
        <v>341</v>
      </c>
      <c r="D92" s="14" t="s">
        <v>342</v>
      </c>
      <c r="E92" s="99">
        <v>15.63</v>
      </c>
      <c r="F92" s="99">
        <v>6.79</v>
      </c>
      <c r="G92" s="99">
        <v>5.12</v>
      </c>
      <c r="H92" s="99">
        <v>1.45</v>
      </c>
      <c r="I92" s="99">
        <v>1.19</v>
      </c>
      <c r="J92" s="99">
        <v>4.87</v>
      </c>
      <c r="K92" s="99">
        <v>3.57</v>
      </c>
      <c r="L92" s="99">
        <v>1.58</v>
      </c>
      <c r="M92" s="99">
        <v>4.6500000000000004</v>
      </c>
      <c r="N92" s="99">
        <v>4.24</v>
      </c>
      <c r="O92" s="99">
        <v>0.75</v>
      </c>
      <c r="P92" s="99">
        <v>1.89</v>
      </c>
      <c r="Q92" s="99">
        <v>3.72</v>
      </c>
      <c r="R92" s="99">
        <v>4.5199999999999996</v>
      </c>
      <c r="S92" s="99">
        <v>5.24</v>
      </c>
      <c r="T92" s="99">
        <v>4.63</v>
      </c>
      <c r="U92" s="99">
        <v>4.84</v>
      </c>
      <c r="V92" s="99">
        <v>1.56</v>
      </c>
      <c r="W92" s="99">
        <v>2.5</v>
      </c>
      <c r="X92" s="99">
        <v>2.12</v>
      </c>
      <c r="Y92" s="99">
        <v>19.54</v>
      </c>
      <c r="Z92" s="99">
        <v>8.84</v>
      </c>
      <c r="AA92" s="99">
        <v>3.25</v>
      </c>
      <c r="AB92" s="99">
        <v>1.92</v>
      </c>
      <c r="AC92" s="99">
        <v>3.95</v>
      </c>
      <c r="AD92" s="99">
        <v>2.75</v>
      </c>
      <c r="AE92" s="92">
        <v>1231.8599999999999</v>
      </c>
      <c r="AF92" s="92">
        <v>400372</v>
      </c>
      <c r="AG92" s="100">
        <v>6.9</v>
      </c>
      <c r="AH92" s="92">
        <v>1974.17</v>
      </c>
      <c r="AI92" s="99" t="s">
        <v>786</v>
      </c>
      <c r="AJ92" s="99">
        <v>84.57</v>
      </c>
      <c r="AK92" s="99">
        <v>63.16</v>
      </c>
      <c r="AL92" s="99">
        <v>147.72999999999999</v>
      </c>
      <c r="AM92" s="99">
        <v>200.84</v>
      </c>
      <c r="AN92" s="99">
        <v>68.989999999999995</v>
      </c>
      <c r="AO92" s="101">
        <v>3.323</v>
      </c>
      <c r="AP92" s="99">
        <v>105.22</v>
      </c>
      <c r="AQ92" s="99">
        <v>172.61</v>
      </c>
      <c r="AR92" s="99">
        <v>105.69</v>
      </c>
      <c r="AS92" s="99">
        <v>10.96</v>
      </c>
      <c r="AT92" s="99">
        <v>18.16</v>
      </c>
      <c r="AU92" s="99">
        <v>4.96</v>
      </c>
      <c r="AV92" s="99">
        <v>11.63</v>
      </c>
      <c r="AW92" s="99">
        <v>4.9800000000000004</v>
      </c>
      <c r="AX92" s="99">
        <v>35.33</v>
      </c>
      <c r="AY92" s="99">
        <v>40.65</v>
      </c>
      <c r="AZ92" s="99">
        <v>4.12</v>
      </c>
      <c r="BA92" s="99">
        <v>1.55</v>
      </c>
      <c r="BB92" s="99">
        <v>19.57</v>
      </c>
      <c r="BC92" s="99">
        <v>34.54</v>
      </c>
      <c r="BD92" s="99">
        <v>28.55</v>
      </c>
      <c r="BE92" s="99">
        <v>37.270000000000003</v>
      </c>
      <c r="BF92" s="99">
        <v>105.5</v>
      </c>
      <c r="BG92" s="99">
        <v>16.239999999999998</v>
      </c>
      <c r="BH92" s="99">
        <v>12.19</v>
      </c>
      <c r="BI92" s="99">
        <v>17.75</v>
      </c>
      <c r="BJ92" s="99">
        <v>3.57</v>
      </c>
      <c r="BK92" s="99">
        <v>41.92</v>
      </c>
      <c r="BL92" s="99">
        <v>9.91</v>
      </c>
      <c r="BM92" s="99">
        <v>11.22</v>
      </c>
    </row>
    <row r="93" spans="1:65" x14ac:dyDescent="0.25">
      <c r="A93" s="13">
        <v>1919780330</v>
      </c>
      <c r="B93" s="14" t="s">
        <v>336</v>
      </c>
      <c r="C93" s="14" t="s">
        <v>773</v>
      </c>
      <c r="D93" s="14" t="s">
        <v>774</v>
      </c>
      <c r="E93" s="99">
        <v>15.63</v>
      </c>
      <c r="F93" s="99">
        <v>7.09</v>
      </c>
      <c r="G93" s="99">
        <v>5.33</v>
      </c>
      <c r="H93" s="99">
        <v>1.46</v>
      </c>
      <c r="I93" s="99">
        <v>1.17</v>
      </c>
      <c r="J93" s="99">
        <v>4.72</v>
      </c>
      <c r="K93" s="99">
        <v>3.7</v>
      </c>
      <c r="L93" s="99">
        <v>1.61</v>
      </c>
      <c r="M93" s="99">
        <v>4.88</v>
      </c>
      <c r="N93" s="99">
        <v>4.3099999999999996</v>
      </c>
      <c r="O93" s="99">
        <v>0.77</v>
      </c>
      <c r="P93" s="99">
        <v>1.91</v>
      </c>
      <c r="Q93" s="99">
        <v>3.95</v>
      </c>
      <c r="R93" s="99">
        <v>4.55</v>
      </c>
      <c r="S93" s="99">
        <v>5.14</v>
      </c>
      <c r="T93" s="99">
        <v>4.42</v>
      </c>
      <c r="U93" s="99">
        <v>5.12</v>
      </c>
      <c r="V93" s="99">
        <v>1.5</v>
      </c>
      <c r="W93" s="99">
        <v>2.44</v>
      </c>
      <c r="X93" s="99">
        <v>2.2200000000000002</v>
      </c>
      <c r="Y93" s="99">
        <v>20.059999999999999</v>
      </c>
      <c r="Z93" s="99">
        <v>8.84</v>
      </c>
      <c r="AA93" s="99">
        <v>3.28</v>
      </c>
      <c r="AB93" s="99">
        <v>1.95</v>
      </c>
      <c r="AC93" s="99">
        <v>3.99</v>
      </c>
      <c r="AD93" s="99">
        <v>2.82</v>
      </c>
      <c r="AE93" s="92">
        <v>849.85</v>
      </c>
      <c r="AF93" s="92">
        <v>359280</v>
      </c>
      <c r="AG93" s="100">
        <v>6.94</v>
      </c>
      <c r="AH93" s="92">
        <v>1782.58</v>
      </c>
      <c r="AI93" s="99" t="s">
        <v>786</v>
      </c>
      <c r="AJ93" s="99">
        <v>83.59</v>
      </c>
      <c r="AK93" s="99">
        <v>64.16</v>
      </c>
      <c r="AL93" s="99">
        <v>147.75</v>
      </c>
      <c r="AM93" s="99">
        <v>188.99</v>
      </c>
      <c r="AN93" s="99">
        <v>59.11</v>
      </c>
      <c r="AO93" s="101">
        <v>3.0230000000000001</v>
      </c>
      <c r="AP93" s="99">
        <v>119.53</v>
      </c>
      <c r="AQ93" s="99">
        <v>117.58</v>
      </c>
      <c r="AR93" s="99">
        <v>111.89</v>
      </c>
      <c r="AS93" s="99">
        <v>11.23</v>
      </c>
      <c r="AT93" s="99">
        <v>15.03</v>
      </c>
      <c r="AU93" s="99">
        <v>5.01</v>
      </c>
      <c r="AV93" s="99">
        <v>12.27</v>
      </c>
      <c r="AW93" s="99">
        <v>5.17</v>
      </c>
      <c r="AX93" s="99">
        <v>24.45</v>
      </c>
      <c r="AY93" s="99">
        <v>43.13</v>
      </c>
      <c r="AZ93" s="99">
        <v>4.09</v>
      </c>
      <c r="BA93" s="99">
        <v>1.68</v>
      </c>
      <c r="BB93" s="99">
        <v>16.3</v>
      </c>
      <c r="BC93" s="99">
        <v>36.590000000000003</v>
      </c>
      <c r="BD93" s="99">
        <v>25.78</v>
      </c>
      <c r="BE93" s="99">
        <v>34.729999999999997</v>
      </c>
      <c r="BF93" s="99">
        <v>95.17</v>
      </c>
      <c r="BG93" s="99">
        <v>16.239999999999998</v>
      </c>
      <c r="BH93" s="99">
        <v>10.97</v>
      </c>
      <c r="BI93" s="99">
        <v>21.23</v>
      </c>
      <c r="BJ93" s="99">
        <v>3.85</v>
      </c>
      <c r="BK93" s="99">
        <v>46.77</v>
      </c>
      <c r="BL93" s="99">
        <v>10.17</v>
      </c>
      <c r="BM93" s="99">
        <v>11.61</v>
      </c>
    </row>
    <row r="94" spans="1:65" x14ac:dyDescent="0.25">
      <c r="A94" s="13">
        <v>1920220360</v>
      </c>
      <c r="B94" s="14" t="s">
        <v>336</v>
      </c>
      <c r="C94" s="14" t="s">
        <v>343</v>
      </c>
      <c r="D94" s="14" t="s">
        <v>344</v>
      </c>
      <c r="E94" s="99">
        <v>15.62</v>
      </c>
      <c r="F94" s="99">
        <v>6.57</v>
      </c>
      <c r="G94" s="99">
        <v>5.45</v>
      </c>
      <c r="H94" s="99">
        <v>1.48</v>
      </c>
      <c r="I94" s="99">
        <v>1.2</v>
      </c>
      <c r="J94" s="99">
        <v>4.55</v>
      </c>
      <c r="K94" s="99">
        <v>3.55</v>
      </c>
      <c r="L94" s="99">
        <v>1.55</v>
      </c>
      <c r="M94" s="99">
        <v>4.71</v>
      </c>
      <c r="N94" s="99">
        <v>4.3499999999999996</v>
      </c>
      <c r="O94" s="99">
        <v>0.73</v>
      </c>
      <c r="P94" s="99">
        <v>1.89</v>
      </c>
      <c r="Q94" s="99">
        <v>3.87</v>
      </c>
      <c r="R94" s="99">
        <v>4.53</v>
      </c>
      <c r="S94" s="99">
        <v>5.07</v>
      </c>
      <c r="T94" s="99">
        <v>4.5599999999999996</v>
      </c>
      <c r="U94" s="99">
        <v>5.01</v>
      </c>
      <c r="V94" s="99">
        <v>1.5</v>
      </c>
      <c r="W94" s="99">
        <v>2.4700000000000002</v>
      </c>
      <c r="X94" s="99">
        <v>2.15</v>
      </c>
      <c r="Y94" s="99">
        <v>20.03</v>
      </c>
      <c r="Z94" s="99">
        <v>8.8800000000000008</v>
      </c>
      <c r="AA94" s="99">
        <v>3.46</v>
      </c>
      <c r="AB94" s="99">
        <v>1.87</v>
      </c>
      <c r="AC94" s="99">
        <v>3.84</v>
      </c>
      <c r="AD94" s="99">
        <v>2.83</v>
      </c>
      <c r="AE94" s="92">
        <v>1111.32</v>
      </c>
      <c r="AF94" s="92">
        <v>355267.45</v>
      </c>
      <c r="AG94" s="100">
        <v>6.98</v>
      </c>
      <c r="AH94" s="92">
        <v>1770.36</v>
      </c>
      <c r="AI94" s="99" t="s">
        <v>786</v>
      </c>
      <c r="AJ94" s="99">
        <v>124.7</v>
      </c>
      <c r="AK94" s="99">
        <v>78.75</v>
      </c>
      <c r="AL94" s="99">
        <v>203.45</v>
      </c>
      <c r="AM94" s="99">
        <v>190.49</v>
      </c>
      <c r="AN94" s="99">
        <v>72.72</v>
      </c>
      <c r="AO94" s="101">
        <v>3.23</v>
      </c>
      <c r="AP94" s="99">
        <v>186.6</v>
      </c>
      <c r="AQ94" s="99">
        <v>154.51</v>
      </c>
      <c r="AR94" s="99">
        <v>93.14</v>
      </c>
      <c r="AS94" s="99">
        <v>11.1</v>
      </c>
      <c r="AT94" s="99">
        <v>18.399999999999999</v>
      </c>
      <c r="AU94" s="99">
        <v>5.42</v>
      </c>
      <c r="AV94" s="99">
        <v>12.57</v>
      </c>
      <c r="AW94" s="99">
        <v>5.73</v>
      </c>
      <c r="AX94" s="99">
        <v>18.64</v>
      </c>
      <c r="AY94" s="99">
        <v>41.59</v>
      </c>
      <c r="AZ94" s="99">
        <v>4.0599999999999996</v>
      </c>
      <c r="BA94" s="99">
        <v>1.56</v>
      </c>
      <c r="BB94" s="99">
        <v>16.96</v>
      </c>
      <c r="BC94" s="99">
        <v>39.880000000000003</v>
      </c>
      <c r="BD94" s="99">
        <v>29.69</v>
      </c>
      <c r="BE94" s="99">
        <v>42.17</v>
      </c>
      <c r="BF94" s="99">
        <v>129.44999999999999</v>
      </c>
      <c r="BG94" s="99">
        <v>24</v>
      </c>
      <c r="BH94" s="99">
        <v>8.7200000000000006</v>
      </c>
      <c r="BI94" s="99">
        <v>14.3</v>
      </c>
      <c r="BJ94" s="99">
        <v>3.82</v>
      </c>
      <c r="BK94" s="99">
        <v>54.33</v>
      </c>
      <c r="BL94" s="99">
        <v>10.050000000000001</v>
      </c>
      <c r="BM94" s="99">
        <v>11.2</v>
      </c>
    </row>
    <row r="95" spans="1:65" x14ac:dyDescent="0.25">
      <c r="A95" s="13">
        <v>1932380650</v>
      </c>
      <c r="B95" s="14" t="s">
        <v>336</v>
      </c>
      <c r="C95" s="14" t="s">
        <v>345</v>
      </c>
      <c r="D95" s="14" t="s">
        <v>346</v>
      </c>
      <c r="E95" s="99">
        <v>15.61</v>
      </c>
      <c r="F95" s="99">
        <v>6.9</v>
      </c>
      <c r="G95" s="99">
        <v>4.8499999999999996</v>
      </c>
      <c r="H95" s="99">
        <v>1.48</v>
      </c>
      <c r="I95" s="99">
        <v>1.19</v>
      </c>
      <c r="J95" s="99">
        <v>4.4400000000000004</v>
      </c>
      <c r="K95" s="99">
        <v>3.41</v>
      </c>
      <c r="L95" s="99">
        <v>1.46</v>
      </c>
      <c r="M95" s="99">
        <v>4.45</v>
      </c>
      <c r="N95" s="99">
        <v>4.2300000000000004</v>
      </c>
      <c r="O95" s="99">
        <v>0.77</v>
      </c>
      <c r="P95" s="99">
        <v>1.89</v>
      </c>
      <c r="Q95" s="99">
        <v>3.7</v>
      </c>
      <c r="R95" s="99">
        <v>4.4800000000000004</v>
      </c>
      <c r="S95" s="99">
        <v>5.38</v>
      </c>
      <c r="T95" s="99">
        <v>4.1500000000000004</v>
      </c>
      <c r="U95" s="99">
        <v>4.63</v>
      </c>
      <c r="V95" s="99">
        <v>1.49</v>
      </c>
      <c r="W95" s="99">
        <v>2.34</v>
      </c>
      <c r="X95" s="99">
        <v>2.0699999999999998</v>
      </c>
      <c r="Y95" s="99">
        <v>19.38</v>
      </c>
      <c r="Z95" s="99">
        <v>8.61</v>
      </c>
      <c r="AA95" s="99">
        <v>2.92</v>
      </c>
      <c r="AB95" s="99">
        <v>1.87</v>
      </c>
      <c r="AC95" s="99">
        <v>3.85</v>
      </c>
      <c r="AD95" s="99">
        <v>2.75</v>
      </c>
      <c r="AE95" s="92">
        <v>1122.6400000000001</v>
      </c>
      <c r="AF95" s="92">
        <v>453615</v>
      </c>
      <c r="AG95" s="100">
        <v>6.74</v>
      </c>
      <c r="AH95" s="92">
        <v>2204.1</v>
      </c>
      <c r="AI95" s="99" t="s">
        <v>786</v>
      </c>
      <c r="AJ95" s="99">
        <v>126.81</v>
      </c>
      <c r="AK95" s="99">
        <v>87.9</v>
      </c>
      <c r="AL95" s="99">
        <v>214.71</v>
      </c>
      <c r="AM95" s="99">
        <v>190.37</v>
      </c>
      <c r="AN95" s="99">
        <v>57.8</v>
      </c>
      <c r="AO95" s="101">
        <v>2.9649999999999999</v>
      </c>
      <c r="AP95" s="99">
        <v>92.75</v>
      </c>
      <c r="AQ95" s="99">
        <v>157.76</v>
      </c>
      <c r="AR95" s="99">
        <v>106.86</v>
      </c>
      <c r="AS95" s="99">
        <v>10.97</v>
      </c>
      <c r="AT95" s="99">
        <v>20.28</v>
      </c>
      <c r="AU95" s="99">
        <v>5.34</v>
      </c>
      <c r="AV95" s="99">
        <v>12.4</v>
      </c>
      <c r="AW95" s="99">
        <v>5.94</v>
      </c>
      <c r="AX95" s="99">
        <v>37.5</v>
      </c>
      <c r="AY95" s="99">
        <v>38.75</v>
      </c>
      <c r="AZ95" s="99">
        <v>4.1900000000000004</v>
      </c>
      <c r="BA95" s="99">
        <v>1.56</v>
      </c>
      <c r="BB95" s="99">
        <v>16.41</v>
      </c>
      <c r="BC95" s="99">
        <v>51.96</v>
      </c>
      <c r="BD95" s="99">
        <v>36</v>
      </c>
      <c r="BE95" s="99">
        <v>41.19</v>
      </c>
      <c r="BF95" s="99">
        <v>103.63</v>
      </c>
      <c r="BG95" s="99">
        <v>10.74</v>
      </c>
      <c r="BH95" s="99">
        <v>11.04</v>
      </c>
      <c r="BI95" s="99">
        <v>12.54</v>
      </c>
      <c r="BJ95" s="99">
        <v>3.83</v>
      </c>
      <c r="BK95" s="99">
        <v>44.58</v>
      </c>
      <c r="BL95" s="99">
        <v>10.01</v>
      </c>
      <c r="BM95" s="99">
        <v>12.04</v>
      </c>
    </row>
    <row r="96" spans="1:65" x14ac:dyDescent="0.25">
      <c r="A96" s="13">
        <v>1947940900</v>
      </c>
      <c r="B96" s="14" t="s">
        <v>336</v>
      </c>
      <c r="C96" s="14" t="s">
        <v>347</v>
      </c>
      <c r="D96" s="14" t="s">
        <v>348</v>
      </c>
      <c r="E96" s="99">
        <v>15.6</v>
      </c>
      <c r="F96" s="99">
        <v>7.04</v>
      </c>
      <c r="G96" s="99">
        <v>5.13</v>
      </c>
      <c r="H96" s="99">
        <v>1.48</v>
      </c>
      <c r="I96" s="99">
        <v>1.19</v>
      </c>
      <c r="J96" s="99">
        <v>4.63</v>
      </c>
      <c r="K96" s="99">
        <v>3.44</v>
      </c>
      <c r="L96" s="99">
        <v>1.53</v>
      </c>
      <c r="M96" s="99">
        <v>4.49</v>
      </c>
      <c r="N96" s="99">
        <v>4.2300000000000004</v>
      </c>
      <c r="O96" s="99">
        <v>0.74</v>
      </c>
      <c r="P96" s="99">
        <v>1.89</v>
      </c>
      <c r="Q96" s="99">
        <v>3.71</v>
      </c>
      <c r="R96" s="99">
        <v>4.47</v>
      </c>
      <c r="S96" s="99">
        <v>5.31</v>
      </c>
      <c r="T96" s="99">
        <v>4.45</v>
      </c>
      <c r="U96" s="99">
        <v>4.6399999999999997</v>
      </c>
      <c r="V96" s="99">
        <v>1.47</v>
      </c>
      <c r="W96" s="99">
        <v>2.48</v>
      </c>
      <c r="X96" s="99">
        <v>2.0499999999999998</v>
      </c>
      <c r="Y96" s="99">
        <v>19.48</v>
      </c>
      <c r="Z96" s="99">
        <v>8.43</v>
      </c>
      <c r="AA96" s="99">
        <v>3.23</v>
      </c>
      <c r="AB96" s="99">
        <v>1.85</v>
      </c>
      <c r="AC96" s="99">
        <v>3.86</v>
      </c>
      <c r="AD96" s="99">
        <v>2.74</v>
      </c>
      <c r="AE96" s="92">
        <v>938.46</v>
      </c>
      <c r="AF96" s="92">
        <v>462796.5</v>
      </c>
      <c r="AG96" s="100">
        <v>6.68</v>
      </c>
      <c r="AH96" s="92">
        <v>2234.5500000000002</v>
      </c>
      <c r="AI96" s="99" t="s">
        <v>786</v>
      </c>
      <c r="AJ96" s="99">
        <v>83.11</v>
      </c>
      <c r="AK96" s="99">
        <v>64.48</v>
      </c>
      <c r="AL96" s="99">
        <v>147.59</v>
      </c>
      <c r="AM96" s="99">
        <v>190.37</v>
      </c>
      <c r="AN96" s="99">
        <v>51.04</v>
      </c>
      <c r="AO96" s="101">
        <v>3.1070000000000002</v>
      </c>
      <c r="AP96" s="99">
        <v>169.75</v>
      </c>
      <c r="AQ96" s="99">
        <v>152.80000000000001</v>
      </c>
      <c r="AR96" s="99">
        <v>100.86</v>
      </c>
      <c r="AS96" s="99">
        <v>10.94</v>
      </c>
      <c r="AT96" s="99">
        <v>17.329999999999998</v>
      </c>
      <c r="AU96" s="99">
        <v>5.27</v>
      </c>
      <c r="AV96" s="99">
        <v>11.97</v>
      </c>
      <c r="AW96" s="99">
        <v>5.36</v>
      </c>
      <c r="AX96" s="99">
        <v>25.27</v>
      </c>
      <c r="AY96" s="99">
        <v>37.86</v>
      </c>
      <c r="AZ96" s="99">
        <v>4.13</v>
      </c>
      <c r="BA96" s="99">
        <v>1.6</v>
      </c>
      <c r="BB96" s="99">
        <v>12.1</v>
      </c>
      <c r="BC96" s="99">
        <v>19.54</v>
      </c>
      <c r="BD96" s="99">
        <v>17.57</v>
      </c>
      <c r="BE96" s="99">
        <v>23.92</v>
      </c>
      <c r="BF96" s="99">
        <v>88.33</v>
      </c>
      <c r="BG96" s="99">
        <v>11.48</v>
      </c>
      <c r="BH96" s="99">
        <v>12.98</v>
      </c>
      <c r="BI96" s="99">
        <v>13.38</v>
      </c>
      <c r="BJ96" s="99">
        <v>3.55</v>
      </c>
      <c r="BK96" s="99">
        <v>57</v>
      </c>
      <c r="BL96" s="99">
        <v>9.82</v>
      </c>
      <c r="BM96" s="99">
        <v>11.32</v>
      </c>
    </row>
    <row r="97" spans="1:65" x14ac:dyDescent="0.25">
      <c r="A97" s="13">
        <v>2026740400</v>
      </c>
      <c r="B97" s="14" t="s">
        <v>349</v>
      </c>
      <c r="C97" s="14" t="s">
        <v>775</v>
      </c>
      <c r="D97" s="14" t="s">
        <v>776</v>
      </c>
      <c r="E97" s="99">
        <v>15.61</v>
      </c>
      <c r="F97" s="99">
        <v>6.94</v>
      </c>
      <c r="G97" s="99">
        <v>5.0599999999999996</v>
      </c>
      <c r="H97" s="99">
        <v>1.49</v>
      </c>
      <c r="I97" s="99">
        <v>1.1599999999999999</v>
      </c>
      <c r="J97" s="99">
        <v>4.7</v>
      </c>
      <c r="K97" s="99">
        <v>3.49</v>
      </c>
      <c r="L97" s="99">
        <v>1.45</v>
      </c>
      <c r="M97" s="99">
        <v>4.5599999999999996</v>
      </c>
      <c r="N97" s="99">
        <v>4.28</v>
      </c>
      <c r="O97" s="99">
        <v>0.69</v>
      </c>
      <c r="P97" s="99">
        <v>1.88</v>
      </c>
      <c r="Q97" s="99">
        <v>3.79</v>
      </c>
      <c r="R97" s="99">
        <v>4.45</v>
      </c>
      <c r="S97" s="99">
        <v>5.38</v>
      </c>
      <c r="T97" s="99">
        <v>4.92</v>
      </c>
      <c r="U97" s="99">
        <v>4.9800000000000004</v>
      </c>
      <c r="V97" s="99">
        <v>1.57</v>
      </c>
      <c r="W97" s="99">
        <v>2.76</v>
      </c>
      <c r="X97" s="99">
        <v>2.02</v>
      </c>
      <c r="Y97" s="99">
        <v>20.12</v>
      </c>
      <c r="Z97" s="99">
        <v>9.1</v>
      </c>
      <c r="AA97" s="99">
        <v>3.4</v>
      </c>
      <c r="AB97" s="99">
        <v>2.02</v>
      </c>
      <c r="AC97" s="99">
        <v>3.68</v>
      </c>
      <c r="AD97" s="99">
        <v>2.63</v>
      </c>
      <c r="AE97" s="92">
        <v>812.69</v>
      </c>
      <c r="AF97" s="92">
        <v>465104.25</v>
      </c>
      <c r="AG97" s="100">
        <v>6.84</v>
      </c>
      <c r="AH97" s="92">
        <v>2288.41</v>
      </c>
      <c r="AI97" s="99" t="s">
        <v>786</v>
      </c>
      <c r="AJ97" s="99">
        <v>113.34</v>
      </c>
      <c r="AK97" s="99">
        <v>82.33</v>
      </c>
      <c r="AL97" s="99">
        <v>195.67000000000002</v>
      </c>
      <c r="AM97" s="99">
        <v>202.86</v>
      </c>
      <c r="AN97" s="99">
        <v>50.38</v>
      </c>
      <c r="AO97" s="101">
        <v>2.742</v>
      </c>
      <c r="AP97" s="99">
        <v>225.94</v>
      </c>
      <c r="AQ97" s="99">
        <v>163.75</v>
      </c>
      <c r="AR97" s="99">
        <v>99.06</v>
      </c>
      <c r="AS97" s="99">
        <v>10.92</v>
      </c>
      <c r="AT97" s="99">
        <v>22.74</v>
      </c>
      <c r="AU97" s="99">
        <v>5.42</v>
      </c>
      <c r="AV97" s="99">
        <v>12.64</v>
      </c>
      <c r="AW97" s="99">
        <v>4.9400000000000004</v>
      </c>
      <c r="AX97" s="99">
        <v>16.670000000000002</v>
      </c>
      <c r="AY97" s="99">
        <v>31.13</v>
      </c>
      <c r="AZ97" s="99">
        <v>4.0599999999999996</v>
      </c>
      <c r="BA97" s="99">
        <v>1.17</v>
      </c>
      <c r="BB97" s="99">
        <v>16.5</v>
      </c>
      <c r="BC97" s="99">
        <v>45</v>
      </c>
      <c r="BD97" s="99">
        <v>23.86</v>
      </c>
      <c r="BE97" s="99">
        <v>29.84</v>
      </c>
      <c r="BF97" s="99">
        <v>87.5</v>
      </c>
      <c r="BG97" s="99">
        <v>3.96</v>
      </c>
      <c r="BH97" s="99">
        <v>11.51</v>
      </c>
      <c r="BI97" s="99">
        <v>15</v>
      </c>
      <c r="BJ97" s="99">
        <v>3.82</v>
      </c>
      <c r="BK97" s="99">
        <v>63</v>
      </c>
      <c r="BL97" s="99">
        <v>9.75</v>
      </c>
      <c r="BM97" s="99">
        <v>10.83</v>
      </c>
    </row>
    <row r="98" spans="1:65" x14ac:dyDescent="0.25">
      <c r="A98" s="13">
        <v>2031740650</v>
      </c>
      <c r="B98" s="14" t="s">
        <v>349</v>
      </c>
      <c r="C98" s="14" t="s">
        <v>350</v>
      </c>
      <c r="D98" s="14" t="s">
        <v>351</v>
      </c>
      <c r="E98" s="99">
        <v>15.62</v>
      </c>
      <c r="F98" s="99">
        <v>6.93</v>
      </c>
      <c r="G98" s="99">
        <v>4.68</v>
      </c>
      <c r="H98" s="99">
        <v>1.48</v>
      </c>
      <c r="I98" s="99">
        <v>1.2</v>
      </c>
      <c r="J98" s="99">
        <v>4.5999999999999996</v>
      </c>
      <c r="K98" s="99">
        <v>3.45</v>
      </c>
      <c r="L98" s="99">
        <v>1.47</v>
      </c>
      <c r="M98" s="99">
        <v>4.53</v>
      </c>
      <c r="N98" s="99">
        <v>5.1100000000000003</v>
      </c>
      <c r="O98" s="99">
        <v>0.7</v>
      </c>
      <c r="P98" s="99">
        <v>1.93</v>
      </c>
      <c r="Q98" s="99">
        <v>3.66</v>
      </c>
      <c r="R98" s="99">
        <v>4.42</v>
      </c>
      <c r="S98" s="99">
        <v>5.32</v>
      </c>
      <c r="T98" s="99">
        <v>4.58</v>
      </c>
      <c r="U98" s="99">
        <v>4.62</v>
      </c>
      <c r="V98" s="99">
        <v>1.56</v>
      </c>
      <c r="W98" s="99">
        <v>2.6</v>
      </c>
      <c r="X98" s="99">
        <v>2</v>
      </c>
      <c r="Y98" s="99">
        <v>19.57</v>
      </c>
      <c r="Z98" s="99">
        <v>8.9700000000000006</v>
      </c>
      <c r="AA98" s="99">
        <v>3.17</v>
      </c>
      <c r="AB98" s="99">
        <v>2.0499999999999998</v>
      </c>
      <c r="AC98" s="99">
        <v>3.75</v>
      </c>
      <c r="AD98" s="99">
        <v>2.69</v>
      </c>
      <c r="AE98" s="92">
        <v>1087.5</v>
      </c>
      <c r="AF98" s="92">
        <v>398333.25</v>
      </c>
      <c r="AG98" s="100">
        <v>6.88</v>
      </c>
      <c r="AH98" s="92">
        <v>1963.4</v>
      </c>
      <c r="AI98" s="99" t="s">
        <v>786</v>
      </c>
      <c r="AJ98" s="99">
        <v>120.54</v>
      </c>
      <c r="AK98" s="99">
        <v>84.26</v>
      </c>
      <c r="AL98" s="99">
        <v>204.8</v>
      </c>
      <c r="AM98" s="99">
        <v>205.21</v>
      </c>
      <c r="AN98" s="99">
        <v>67</v>
      </c>
      <c r="AO98" s="101">
        <v>2.9580000000000002</v>
      </c>
      <c r="AP98" s="99">
        <v>166.25</v>
      </c>
      <c r="AQ98" s="99">
        <v>152.5</v>
      </c>
      <c r="AR98" s="99">
        <v>111.25</v>
      </c>
      <c r="AS98" s="99">
        <v>10.79</v>
      </c>
      <c r="AT98" s="99">
        <v>20.65</v>
      </c>
      <c r="AU98" s="99">
        <v>5.54</v>
      </c>
      <c r="AV98" s="99">
        <v>11.62</v>
      </c>
      <c r="AW98" s="99">
        <v>4.99</v>
      </c>
      <c r="AX98" s="99">
        <v>21.75</v>
      </c>
      <c r="AY98" s="99">
        <v>40.380000000000003</v>
      </c>
      <c r="AZ98" s="99">
        <v>4.17</v>
      </c>
      <c r="BA98" s="99">
        <v>1.65</v>
      </c>
      <c r="BB98" s="99">
        <v>21</v>
      </c>
      <c r="BC98" s="99">
        <v>35.5</v>
      </c>
      <c r="BD98" s="99">
        <v>25</v>
      </c>
      <c r="BE98" s="99">
        <v>31.62</v>
      </c>
      <c r="BF98" s="99">
        <v>66.25</v>
      </c>
      <c r="BG98" s="99">
        <v>10.73</v>
      </c>
      <c r="BH98" s="99">
        <v>12.75</v>
      </c>
      <c r="BI98" s="99">
        <v>29.5</v>
      </c>
      <c r="BJ98" s="99">
        <v>4.72</v>
      </c>
      <c r="BK98" s="99">
        <v>70.75</v>
      </c>
      <c r="BL98" s="99">
        <v>9.6199999999999992</v>
      </c>
      <c r="BM98" s="99">
        <v>10.7</v>
      </c>
    </row>
    <row r="99" spans="1:65" x14ac:dyDescent="0.25">
      <c r="A99" s="13">
        <v>2928140650</v>
      </c>
      <c r="B99" s="14" t="s">
        <v>349</v>
      </c>
      <c r="C99" s="14" t="s">
        <v>422</v>
      </c>
      <c r="D99" s="14" t="s">
        <v>868</v>
      </c>
      <c r="E99" s="99">
        <v>15.62</v>
      </c>
      <c r="F99" s="99">
        <v>6.61</v>
      </c>
      <c r="G99" s="99">
        <v>4.4800000000000004</v>
      </c>
      <c r="H99" s="99">
        <v>1.48</v>
      </c>
      <c r="I99" s="99">
        <v>1.19</v>
      </c>
      <c r="J99" s="99">
        <v>4.5999999999999996</v>
      </c>
      <c r="K99" s="99">
        <v>3.78</v>
      </c>
      <c r="L99" s="99">
        <v>1.42</v>
      </c>
      <c r="M99" s="99">
        <v>4.49</v>
      </c>
      <c r="N99" s="99">
        <v>5.09</v>
      </c>
      <c r="O99" s="99">
        <v>0.72</v>
      </c>
      <c r="P99" s="99">
        <v>1.92</v>
      </c>
      <c r="Q99" s="99">
        <v>3.71</v>
      </c>
      <c r="R99" s="99">
        <v>4.45</v>
      </c>
      <c r="S99" s="99">
        <v>5.44</v>
      </c>
      <c r="T99" s="99">
        <v>4.54</v>
      </c>
      <c r="U99" s="99">
        <v>4.53</v>
      </c>
      <c r="V99" s="99">
        <v>1.5</v>
      </c>
      <c r="W99" s="99">
        <v>2.66</v>
      </c>
      <c r="X99" s="99">
        <v>2.0499999999999998</v>
      </c>
      <c r="Y99" s="99">
        <v>19.7</v>
      </c>
      <c r="Z99" s="99">
        <v>8.51</v>
      </c>
      <c r="AA99" s="99">
        <v>3.49</v>
      </c>
      <c r="AB99" s="99">
        <v>1.99</v>
      </c>
      <c r="AC99" s="99">
        <v>3.73</v>
      </c>
      <c r="AD99" s="99">
        <v>2.62</v>
      </c>
      <c r="AE99" s="92">
        <v>1561.56</v>
      </c>
      <c r="AF99" s="92">
        <v>560174.14</v>
      </c>
      <c r="AG99" s="100">
        <v>6.73</v>
      </c>
      <c r="AH99" s="92">
        <v>2715.23</v>
      </c>
      <c r="AI99" s="99" t="s">
        <v>786</v>
      </c>
      <c r="AJ99" s="99">
        <v>97.88</v>
      </c>
      <c r="AK99" s="99">
        <v>94.34</v>
      </c>
      <c r="AL99" s="99">
        <v>192.22</v>
      </c>
      <c r="AM99" s="99">
        <v>205.63</v>
      </c>
      <c r="AN99" s="99">
        <v>64.92</v>
      </c>
      <c r="AO99" s="101">
        <v>3.0190000000000001</v>
      </c>
      <c r="AP99" s="99">
        <v>113.62</v>
      </c>
      <c r="AQ99" s="99">
        <v>168.1</v>
      </c>
      <c r="AR99" s="99">
        <v>108.7</v>
      </c>
      <c r="AS99" s="99">
        <v>10.87</v>
      </c>
      <c r="AT99" s="99">
        <v>29.54</v>
      </c>
      <c r="AU99" s="99">
        <v>5.66</v>
      </c>
      <c r="AV99" s="99">
        <v>11.75</v>
      </c>
      <c r="AW99" s="99">
        <v>5.31</v>
      </c>
      <c r="AX99" s="99">
        <v>26.42</v>
      </c>
      <c r="AY99" s="99">
        <v>46.39</v>
      </c>
      <c r="AZ99" s="99">
        <v>4.1100000000000003</v>
      </c>
      <c r="BA99" s="99">
        <v>1.73</v>
      </c>
      <c r="BB99" s="99">
        <v>18.829999999999998</v>
      </c>
      <c r="BC99" s="99">
        <v>55.36</v>
      </c>
      <c r="BD99" s="99">
        <v>38.79</v>
      </c>
      <c r="BE99" s="99">
        <v>46.47</v>
      </c>
      <c r="BF99" s="99">
        <v>104.42</v>
      </c>
      <c r="BG99" s="99">
        <v>8.24</v>
      </c>
      <c r="BH99" s="99">
        <v>11.24</v>
      </c>
      <c r="BI99" s="99">
        <v>22.02</v>
      </c>
      <c r="BJ99" s="99">
        <v>4.07</v>
      </c>
      <c r="BK99" s="99">
        <v>60.88</v>
      </c>
      <c r="BL99" s="99">
        <v>9.39</v>
      </c>
      <c r="BM99" s="99">
        <v>10.85</v>
      </c>
    </row>
    <row r="100" spans="1:65" x14ac:dyDescent="0.25">
      <c r="A100" s="13">
        <v>2038260700</v>
      </c>
      <c r="B100" s="14" t="s">
        <v>349</v>
      </c>
      <c r="C100" s="14" t="s">
        <v>352</v>
      </c>
      <c r="D100" s="14" t="s">
        <v>353</v>
      </c>
      <c r="E100" s="99">
        <v>15.61</v>
      </c>
      <c r="F100" s="99">
        <v>7</v>
      </c>
      <c r="G100" s="99">
        <v>4.57</v>
      </c>
      <c r="H100" s="99">
        <v>1.47</v>
      </c>
      <c r="I100" s="99">
        <v>1.18</v>
      </c>
      <c r="J100" s="99">
        <v>4.5199999999999996</v>
      </c>
      <c r="K100" s="99">
        <v>3.32</v>
      </c>
      <c r="L100" s="99">
        <v>1.42</v>
      </c>
      <c r="M100" s="99">
        <v>4.4000000000000004</v>
      </c>
      <c r="N100" s="99">
        <v>4.16</v>
      </c>
      <c r="O100" s="99">
        <v>0.72</v>
      </c>
      <c r="P100" s="99">
        <v>1.88</v>
      </c>
      <c r="Q100" s="99">
        <v>3.58</v>
      </c>
      <c r="R100" s="99">
        <v>4.4400000000000004</v>
      </c>
      <c r="S100" s="99">
        <v>5.17</v>
      </c>
      <c r="T100" s="99">
        <v>4.3099999999999996</v>
      </c>
      <c r="U100" s="99">
        <v>4.46</v>
      </c>
      <c r="V100" s="99">
        <v>1.5</v>
      </c>
      <c r="W100" s="99">
        <v>2.69</v>
      </c>
      <c r="X100" s="99">
        <v>1.97</v>
      </c>
      <c r="Y100" s="99">
        <v>19.47</v>
      </c>
      <c r="Z100" s="99">
        <v>8.43</v>
      </c>
      <c r="AA100" s="99">
        <v>3.11</v>
      </c>
      <c r="AB100" s="99">
        <v>1.84</v>
      </c>
      <c r="AC100" s="99">
        <v>3.67</v>
      </c>
      <c r="AD100" s="99">
        <v>2.73</v>
      </c>
      <c r="AE100" s="92">
        <v>738.79</v>
      </c>
      <c r="AF100" s="92">
        <v>439392.2</v>
      </c>
      <c r="AG100" s="100">
        <v>6.71</v>
      </c>
      <c r="AH100" s="92">
        <v>2128.36</v>
      </c>
      <c r="AI100" s="99" t="s">
        <v>786</v>
      </c>
      <c r="AJ100" s="99">
        <v>112.35</v>
      </c>
      <c r="AK100" s="99">
        <v>80.91</v>
      </c>
      <c r="AL100" s="99">
        <v>193.26</v>
      </c>
      <c r="AM100" s="99">
        <v>205.12</v>
      </c>
      <c r="AN100" s="99">
        <v>40.130000000000003</v>
      </c>
      <c r="AO100" s="101">
        <v>2.9510000000000001</v>
      </c>
      <c r="AP100" s="99">
        <v>100.75</v>
      </c>
      <c r="AQ100" s="99">
        <v>78.27</v>
      </c>
      <c r="AR100" s="99">
        <v>95.77</v>
      </c>
      <c r="AS100" s="99">
        <v>10.79</v>
      </c>
      <c r="AT100" s="99">
        <v>17.54</v>
      </c>
      <c r="AU100" s="99">
        <v>5.71</v>
      </c>
      <c r="AV100" s="99">
        <v>11.08</v>
      </c>
      <c r="AW100" s="99">
        <v>5.59</v>
      </c>
      <c r="AX100" s="99">
        <v>19.45</v>
      </c>
      <c r="AY100" s="99">
        <v>37.82</v>
      </c>
      <c r="AZ100" s="99">
        <v>4.1100000000000003</v>
      </c>
      <c r="BA100" s="99">
        <v>1.1599999999999999</v>
      </c>
      <c r="BB100" s="99">
        <v>12.09</v>
      </c>
      <c r="BC100" s="99">
        <v>39</v>
      </c>
      <c r="BD100" s="99">
        <v>34.950000000000003</v>
      </c>
      <c r="BE100" s="99">
        <v>31.07</v>
      </c>
      <c r="BF100" s="99">
        <v>50.27</v>
      </c>
      <c r="BG100" s="99">
        <v>14.78</v>
      </c>
      <c r="BH100" s="99">
        <v>7.1</v>
      </c>
      <c r="BI100" s="99">
        <v>12.11</v>
      </c>
      <c r="BJ100" s="99">
        <v>3.95</v>
      </c>
      <c r="BK100" s="99">
        <v>30.22</v>
      </c>
      <c r="BL100" s="99">
        <v>9.77</v>
      </c>
      <c r="BM100" s="99">
        <v>12.45</v>
      </c>
    </row>
    <row r="101" spans="1:65" x14ac:dyDescent="0.25">
      <c r="A101" s="13">
        <v>2041460750</v>
      </c>
      <c r="B101" s="14" t="s">
        <v>349</v>
      </c>
      <c r="C101" s="14" t="s">
        <v>354</v>
      </c>
      <c r="D101" s="14" t="s">
        <v>355</v>
      </c>
      <c r="E101" s="99">
        <v>15.62</v>
      </c>
      <c r="F101" s="99">
        <v>6.91</v>
      </c>
      <c r="G101" s="99">
        <v>4.87</v>
      </c>
      <c r="H101" s="99">
        <v>1.43</v>
      </c>
      <c r="I101" s="99">
        <v>1.17</v>
      </c>
      <c r="J101" s="99">
        <v>4.55</v>
      </c>
      <c r="K101" s="99">
        <v>3.38</v>
      </c>
      <c r="L101" s="99">
        <v>1.41</v>
      </c>
      <c r="M101" s="99">
        <v>4.45</v>
      </c>
      <c r="N101" s="99">
        <v>4.26</v>
      </c>
      <c r="O101" s="99">
        <v>0.7</v>
      </c>
      <c r="P101" s="99">
        <v>1.88</v>
      </c>
      <c r="Q101" s="99">
        <v>3.74</v>
      </c>
      <c r="R101" s="99">
        <v>4.3899999999999997</v>
      </c>
      <c r="S101" s="99">
        <v>5.46</v>
      </c>
      <c r="T101" s="99">
        <v>4.71</v>
      </c>
      <c r="U101" s="99">
        <v>4.82</v>
      </c>
      <c r="V101" s="99">
        <v>1.53</v>
      </c>
      <c r="W101" s="99">
        <v>2.73</v>
      </c>
      <c r="X101" s="99">
        <v>2</v>
      </c>
      <c r="Y101" s="99">
        <v>19.72</v>
      </c>
      <c r="Z101" s="99">
        <v>8.89</v>
      </c>
      <c r="AA101" s="99">
        <v>3.35</v>
      </c>
      <c r="AB101" s="99">
        <v>1.96</v>
      </c>
      <c r="AC101" s="99">
        <v>3.66</v>
      </c>
      <c r="AD101" s="99">
        <v>2.65</v>
      </c>
      <c r="AE101" s="92">
        <v>945.17</v>
      </c>
      <c r="AF101" s="92">
        <v>354600</v>
      </c>
      <c r="AG101" s="100">
        <v>6.87</v>
      </c>
      <c r="AH101" s="92">
        <v>1745.69</v>
      </c>
      <c r="AI101" s="99" t="s">
        <v>786</v>
      </c>
      <c r="AJ101" s="99">
        <v>119.33</v>
      </c>
      <c r="AK101" s="99">
        <v>84.33</v>
      </c>
      <c r="AL101" s="99">
        <v>203.66</v>
      </c>
      <c r="AM101" s="99">
        <v>205.36</v>
      </c>
      <c r="AN101" s="99">
        <v>56.17</v>
      </c>
      <c r="AO101" s="101">
        <v>2.9460000000000002</v>
      </c>
      <c r="AP101" s="99">
        <v>196.97</v>
      </c>
      <c r="AQ101" s="99">
        <v>144.72</v>
      </c>
      <c r="AR101" s="99">
        <v>90.58</v>
      </c>
      <c r="AS101" s="99">
        <v>10.91</v>
      </c>
      <c r="AT101" s="99">
        <v>26.58</v>
      </c>
      <c r="AU101" s="99">
        <v>5.69</v>
      </c>
      <c r="AV101" s="99">
        <v>12.39</v>
      </c>
      <c r="AW101" s="99">
        <v>5.05</v>
      </c>
      <c r="AX101" s="99">
        <v>20.47</v>
      </c>
      <c r="AY101" s="99">
        <v>28.54</v>
      </c>
      <c r="AZ101" s="99">
        <v>4.13</v>
      </c>
      <c r="BA101" s="99">
        <v>1.26</v>
      </c>
      <c r="BB101" s="99">
        <v>17.899999999999999</v>
      </c>
      <c r="BC101" s="99">
        <v>25.89</v>
      </c>
      <c r="BD101" s="99">
        <v>25.18</v>
      </c>
      <c r="BE101" s="99">
        <v>27.54</v>
      </c>
      <c r="BF101" s="99">
        <v>74.25</v>
      </c>
      <c r="BG101" s="99">
        <v>4.12</v>
      </c>
      <c r="BH101" s="99">
        <v>6.99</v>
      </c>
      <c r="BI101" s="99">
        <v>11.25</v>
      </c>
      <c r="BJ101" s="99">
        <v>3.89</v>
      </c>
      <c r="BK101" s="99">
        <v>48.46</v>
      </c>
      <c r="BL101" s="99">
        <v>9.6199999999999992</v>
      </c>
      <c r="BM101" s="99">
        <v>10.7</v>
      </c>
    </row>
    <row r="102" spans="1:65" x14ac:dyDescent="0.25">
      <c r="A102" s="13">
        <v>2045820800</v>
      </c>
      <c r="B102" s="14" t="s">
        <v>349</v>
      </c>
      <c r="C102" s="14" t="s">
        <v>356</v>
      </c>
      <c r="D102" s="14" t="s">
        <v>357</v>
      </c>
      <c r="E102" s="99">
        <v>15.63</v>
      </c>
      <c r="F102" s="99">
        <v>6.82</v>
      </c>
      <c r="G102" s="99">
        <v>4.7</v>
      </c>
      <c r="H102" s="99">
        <v>1.38</v>
      </c>
      <c r="I102" s="99">
        <v>1.19</v>
      </c>
      <c r="J102" s="99">
        <v>4.6500000000000004</v>
      </c>
      <c r="K102" s="99">
        <v>3.36</v>
      </c>
      <c r="L102" s="99">
        <v>1.42</v>
      </c>
      <c r="M102" s="99">
        <v>4.5599999999999996</v>
      </c>
      <c r="N102" s="99">
        <v>4.4800000000000004</v>
      </c>
      <c r="O102" s="99">
        <v>0.72</v>
      </c>
      <c r="P102" s="99">
        <v>1.89</v>
      </c>
      <c r="Q102" s="99">
        <v>3.6</v>
      </c>
      <c r="R102" s="99">
        <v>4.4800000000000004</v>
      </c>
      <c r="S102" s="99">
        <v>5.23</v>
      </c>
      <c r="T102" s="99">
        <v>4.6399999999999997</v>
      </c>
      <c r="U102" s="99">
        <v>4.88</v>
      </c>
      <c r="V102" s="99">
        <v>1.61</v>
      </c>
      <c r="W102" s="99">
        <v>2.69</v>
      </c>
      <c r="X102" s="99">
        <v>1.95</v>
      </c>
      <c r="Y102" s="99">
        <v>19.43</v>
      </c>
      <c r="Z102" s="99">
        <v>8.4600000000000009</v>
      </c>
      <c r="AA102" s="99">
        <v>3.45</v>
      </c>
      <c r="AB102" s="99">
        <v>1.9</v>
      </c>
      <c r="AC102" s="99">
        <v>3.89</v>
      </c>
      <c r="AD102" s="99">
        <v>2.68</v>
      </c>
      <c r="AE102" s="92">
        <v>872.43</v>
      </c>
      <c r="AF102" s="92">
        <v>417782.92</v>
      </c>
      <c r="AG102" s="100">
        <v>6.93</v>
      </c>
      <c r="AH102" s="92">
        <v>2070.2199999999998</v>
      </c>
      <c r="AI102" s="99" t="s">
        <v>786</v>
      </c>
      <c r="AJ102" s="99">
        <v>102.45</v>
      </c>
      <c r="AK102" s="99">
        <v>77.17</v>
      </c>
      <c r="AL102" s="99">
        <v>179.62</v>
      </c>
      <c r="AM102" s="99">
        <v>205.25</v>
      </c>
      <c r="AN102" s="99">
        <v>52.78</v>
      </c>
      <c r="AO102" s="101">
        <v>2.8210000000000002</v>
      </c>
      <c r="AP102" s="99">
        <v>122.08</v>
      </c>
      <c r="AQ102" s="99">
        <v>156.62</v>
      </c>
      <c r="AR102" s="99">
        <v>155.6</v>
      </c>
      <c r="AS102" s="99">
        <v>10.89</v>
      </c>
      <c r="AT102" s="99">
        <v>18.21</v>
      </c>
      <c r="AU102" s="99">
        <v>6.25</v>
      </c>
      <c r="AV102" s="99">
        <v>11.75</v>
      </c>
      <c r="AW102" s="99">
        <v>4.99</v>
      </c>
      <c r="AX102" s="99">
        <v>24.18</v>
      </c>
      <c r="AY102" s="99">
        <v>34.340000000000003</v>
      </c>
      <c r="AZ102" s="99">
        <v>4.1500000000000004</v>
      </c>
      <c r="BA102" s="99">
        <v>1.1299999999999999</v>
      </c>
      <c r="BB102" s="99">
        <v>15.4</v>
      </c>
      <c r="BC102" s="99">
        <v>26.63</v>
      </c>
      <c r="BD102" s="99">
        <v>15.91</v>
      </c>
      <c r="BE102" s="99">
        <v>23.6</v>
      </c>
      <c r="BF102" s="99">
        <v>46.1</v>
      </c>
      <c r="BG102" s="99">
        <v>3.77</v>
      </c>
      <c r="BH102" s="99">
        <v>11.88</v>
      </c>
      <c r="BI102" s="99">
        <v>18.36</v>
      </c>
      <c r="BJ102" s="99">
        <v>3.63</v>
      </c>
      <c r="BK102" s="99">
        <v>76.33</v>
      </c>
      <c r="BL102" s="99">
        <v>9.68</v>
      </c>
      <c r="BM102" s="99">
        <v>10.55</v>
      </c>
    </row>
    <row r="103" spans="1:65" x14ac:dyDescent="0.25">
      <c r="A103" s="13">
        <v>2048620900</v>
      </c>
      <c r="B103" s="14" t="s">
        <v>349</v>
      </c>
      <c r="C103" s="14" t="s">
        <v>358</v>
      </c>
      <c r="D103" s="14" t="s">
        <v>359</v>
      </c>
      <c r="E103" s="99">
        <v>15.6</v>
      </c>
      <c r="F103" s="99">
        <v>6.96</v>
      </c>
      <c r="G103" s="99">
        <v>4.83</v>
      </c>
      <c r="H103" s="99">
        <v>1.45</v>
      </c>
      <c r="I103" s="99">
        <v>1.17</v>
      </c>
      <c r="J103" s="99">
        <v>4.68</v>
      </c>
      <c r="K103" s="99">
        <v>3.49</v>
      </c>
      <c r="L103" s="99">
        <v>1.44</v>
      </c>
      <c r="M103" s="99">
        <v>4.47</v>
      </c>
      <c r="N103" s="99">
        <v>4.24</v>
      </c>
      <c r="O103" s="99">
        <v>0.7</v>
      </c>
      <c r="P103" s="99">
        <v>1.86</v>
      </c>
      <c r="Q103" s="99">
        <v>3.75</v>
      </c>
      <c r="R103" s="99">
        <v>4.3899999999999997</v>
      </c>
      <c r="S103" s="99">
        <v>5.5</v>
      </c>
      <c r="T103" s="99">
        <v>4.7</v>
      </c>
      <c r="U103" s="99">
        <v>4.83</v>
      </c>
      <c r="V103" s="99">
        <v>1.56</v>
      </c>
      <c r="W103" s="99">
        <v>2.73</v>
      </c>
      <c r="X103" s="99">
        <v>2.02</v>
      </c>
      <c r="Y103" s="99">
        <v>19.739999999999998</v>
      </c>
      <c r="Z103" s="99">
        <v>8.9499999999999993</v>
      </c>
      <c r="AA103" s="99">
        <v>3.27</v>
      </c>
      <c r="AB103" s="99">
        <v>1.96</v>
      </c>
      <c r="AC103" s="99">
        <v>3.65</v>
      </c>
      <c r="AD103" s="99">
        <v>2.61</v>
      </c>
      <c r="AE103" s="92">
        <v>1005</v>
      </c>
      <c r="AF103" s="92">
        <v>341713.86</v>
      </c>
      <c r="AG103" s="100">
        <v>6.94</v>
      </c>
      <c r="AH103" s="92">
        <v>1692.01</v>
      </c>
      <c r="AI103" s="99" t="s">
        <v>786</v>
      </c>
      <c r="AJ103" s="99">
        <v>114.13</v>
      </c>
      <c r="AK103" s="99">
        <v>84.07</v>
      </c>
      <c r="AL103" s="99">
        <v>198.2</v>
      </c>
      <c r="AM103" s="99">
        <v>202.85</v>
      </c>
      <c r="AN103" s="99">
        <v>68.239999999999995</v>
      </c>
      <c r="AO103" s="101">
        <v>2.976</v>
      </c>
      <c r="AP103" s="99">
        <v>150.25</v>
      </c>
      <c r="AQ103" s="99">
        <v>126.99</v>
      </c>
      <c r="AR103" s="99">
        <v>103.51</v>
      </c>
      <c r="AS103" s="99">
        <v>10.91</v>
      </c>
      <c r="AT103" s="99">
        <v>29.06</v>
      </c>
      <c r="AU103" s="99">
        <v>4.79</v>
      </c>
      <c r="AV103" s="99">
        <v>12.99</v>
      </c>
      <c r="AW103" s="99">
        <v>4.7699999999999996</v>
      </c>
      <c r="AX103" s="99">
        <v>27.37</v>
      </c>
      <c r="AY103" s="99">
        <v>46.7</v>
      </c>
      <c r="AZ103" s="99">
        <v>4.0599999999999996</v>
      </c>
      <c r="BA103" s="99">
        <v>1.23</v>
      </c>
      <c r="BB103" s="99">
        <v>21.48</v>
      </c>
      <c r="BC103" s="99">
        <v>53.45</v>
      </c>
      <c r="BD103" s="99">
        <v>37.979999999999997</v>
      </c>
      <c r="BE103" s="99">
        <v>58.19</v>
      </c>
      <c r="BF103" s="99">
        <v>90</v>
      </c>
      <c r="BG103" s="99">
        <v>10.47</v>
      </c>
      <c r="BH103" s="99">
        <v>11.79</v>
      </c>
      <c r="BI103" s="99">
        <v>13.85</v>
      </c>
      <c r="BJ103" s="99">
        <v>3.91</v>
      </c>
      <c r="BK103" s="99">
        <v>62.82</v>
      </c>
      <c r="BL103" s="99">
        <v>9.82</v>
      </c>
      <c r="BM103" s="99">
        <v>10.86</v>
      </c>
    </row>
    <row r="104" spans="1:65" x14ac:dyDescent="0.25">
      <c r="A104" s="13">
        <v>2130460600</v>
      </c>
      <c r="B104" s="14" t="s">
        <v>360</v>
      </c>
      <c r="C104" s="14" t="s">
        <v>361</v>
      </c>
      <c r="D104" s="14" t="s">
        <v>362</v>
      </c>
      <c r="E104" s="99">
        <v>15.62</v>
      </c>
      <c r="F104" s="99">
        <v>6.97</v>
      </c>
      <c r="G104" s="99">
        <v>4.84</v>
      </c>
      <c r="H104" s="99">
        <v>1.46</v>
      </c>
      <c r="I104" s="99">
        <v>1.17</v>
      </c>
      <c r="J104" s="99">
        <v>4.74</v>
      </c>
      <c r="K104" s="99">
        <v>3.72</v>
      </c>
      <c r="L104" s="99">
        <v>1.49</v>
      </c>
      <c r="M104" s="99">
        <v>4.59</v>
      </c>
      <c r="N104" s="99">
        <v>4.8600000000000003</v>
      </c>
      <c r="O104" s="99">
        <v>0.72</v>
      </c>
      <c r="P104" s="99">
        <v>1.91</v>
      </c>
      <c r="Q104" s="99">
        <v>4.01</v>
      </c>
      <c r="R104" s="99">
        <v>4.3899999999999997</v>
      </c>
      <c r="S104" s="99">
        <v>5.76</v>
      </c>
      <c r="T104" s="99">
        <v>5.03</v>
      </c>
      <c r="U104" s="99">
        <v>5.78</v>
      </c>
      <c r="V104" s="99">
        <v>1.62</v>
      </c>
      <c r="W104" s="99">
        <v>2.79</v>
      </c>
      <c r="X104" s="99">
        <v>2.09</v>
      </c>
      <c r="Y104" s="99">
        <v>20.91</v>
      </c>
      <c r="Z104" s="99">
        <v>9.0399999999999991</v>
      </c>
      <c r="AA104" s="99">
        <v>3.52</v>
      </c>
      <c r="AB104" s="99">
        <v>2.0299999999999998</v>
      </c>
      <c r="AC104" s="99">
        <v>4.0199999999999996</v>
      </c>
      <c r="AD104" s="99">
        <v>2.68</v>
      </c>
      <c r="AE104" s="92">
        <v>1256.8</v>
      </c>
      <c r="AF104" s="92">
        <v>382087.5</v>
      </c>
      <c r="AG104" s="100">
        <v>7.04</v>
      </c>
      <c r="AH104" s="92">
        <v>1913.98</v>
      </c>
      <c r="AI104" s="99" t="s">
        <v>786</v>
      </c>
      <c r="AJ104" s="99">
        <v>85.06</v>
      </c>
      <c r="AK104" s="99">
        <v>74.13</v>
      </c>
      <c r="AL104" s="99">
        <v>159.19</v>
      </c>
      <c r="AM104" s="99">
        <v>195</v>
      </c>
      <c r="AN104" s="99">
        <v>63.04</v>
      </c>
      <c r="AO104" s="101">
        <v>3.1030000000000002</v>
      </c>
      <c r="AP104" s="99">
        <v>99.81</v>
      </c>
      <c r="AQ104" s="99">
        <v>136.13</v>
      </c>
      <c r="AR104" s="99">
        <v>112.1</v>
      </c>
      <c r="AS104" s="99">
        <v>11.09</v>
      </c>
      <c r="AT104" s="99">
        <v>22.55</v>
      </c>
      <c r="AU104" s="99">
        <v>5.32</v>
      </c>
      <c r="AV104" s="99">
        <v>10.23</v>
      </c>
      <c r="AW104" s="99">
        <v>5.12</v>
      </c>
      <c r="AX104" s="99">
        <v>28.73</v>
      </c>
      <c r="AY104" s="99">
        <v>60.13</v>
      </c>
      <c r="AZ104" s="99">
        <v>4.09</v>
      </c>
      <c r="BA104" s="99">
        <v>1.38</v>
      </c>
      <c r="BB104" s="99">
        <v>15.62</v>
      </c>
      <c r="BC104" s="99">
        <v>47.01</v>
      </c>
      <c r="BD104" s="99">
        <v>35.49</v>
      </c>
      <c r="BE104" s="99">
        <v>47.33</v>
      </c>
      <c r="BF104" s="99">
        <v>95.83</v>
      </c>
      <c r="BG104" s="99">
        <v>14</v>
      </c>
      <c r="BH104" s="99">
        <v>12.53</v>
      </c>
      <c r="BI104" s="99">
        <v>21.99</v>
      </c>
      <c r="BJ104" s="99">
        <v>3.75</v>
      </c>
      <c r="BK104" s="99">
        <v>64.98</v>
      </c>
      <c r="BL104" s="99">
        <v>10.02</v>
      </c>
      <c r="BM104" s="99">
        <v>11.63</v>
      </c>
    </row>
    <row r="105" spans="1:65" x14ac:dyDescent="0.25">
      <c r="A105" s="13">
        <v>2131140700</v>
      </c>
      <c r="B105" s="14" t="s">
        <v>360</v>
      </c>
      <c r="C105" s="14" t="s">
        <v>363</v>
      </c>
      <c r="D105" s="14" t="s">
        <v>364</v>
      </c>
      <c r="E105" s="99">
        <v>15.61</v>
      </c>
      <c r="F105" s="99">
        <v>7.14</v>
      </c>
      <c r="G105" s="99">
        <v>4.8499999999999996</v>
      </c>
      <c r="H105" s="99">
        <v>1.5</v>
      </c>
      <c r="I105" s="99">
        <v>1.18</v>
      </c>
      <c r="J105" s="99">
        <v>4.74</v>
      </c>
      <c r="K105" s="99">
        <v>3.71</v>
      </c>
      <c r="L105" s="99">
        <v>1.47</v>
      </c>
      <c r="M105" s="99">
        <v>4.5999999999999996</v>
      </c>
      <c r="N105" s="99">
        <v>4.8499999999999996</v>
      </c>
      <c r="O105" s="99">
        <v>0.72</v>
      </c>
      <c r="P105" s="99">
        <v>1.9</v>
      </c>
      <c r="Q105" s="99">
        <v>3.85</v>
      </c>
      <c r="R105" s="99">
        <v>4.45</v>
      </c>
      <c r="S105" s="99">
        <v>5.47</v>
      </c>
      <c r="T105" s="99">
        <v>5.0599999999999996</v>
      </c>
      <c r="U105" s="99">
        <v>5.15</v>
      </c>
      <c r="V105" s="99">
        <v>1.63</v>
      </c>
      <c r="W105" s="99">
        <v>2.82</v>
      </c>
      <c r="X105" s="99">
        <v>2.0099999999999998</v>
      </c>
      <c r="Y105" s="99">
        <v>20.04</v>
      </c>
      <c r="Z105" s="99">
        <v>9.01</v>
      </c>
      <c r="AA105" s="99">
        <v>3.57</v>
      </c>
      <c r="AB105" s="99">
        <v>2.04</v>
      </c>
      <c r="AC105" s="99">
        <v>3.91</v>
      </c>
      <c r="AD105" s="99">
        <v>2.69</v>
      </c>
      <c r="AE105" s="92">
        <v>1370.47</v>
      </c>
      <c r="AF105" s="92">
        <v>381942.5</v>
      </c>
      <c r="AG105" s="100">
        <v>6.89</v>
      </c>
      <c r="AH105" s="92">
        <v>1885.82</v>
      </c>
      <c r="AI105" s="99" t="s">
        <v>786</v>
      </c>
      <c r="AJ105" s="99">
        <v>85.06</v>
      </c>
      <c r="AK105" s="99">
        <v>74.13</v>
      </c>
      <c r="AL105" s="99">
        <v>159.19</v>
      </c>
      <c r="AM105" s="99">
        <v>189.12</v>
      </c>
      <c r="AN105" s="99">
        <v>61.04</v>
      </c>
      <c r="AO105" s="101">
        <v>3.1160000000000001</v>
      </c>
      <c r="AP105" s="99">
        <v>103.12</v>
      </c>
      <c r="AQ105" s="99">
        <v>151.44</v>
      </c>
      <c r="AR105" s="99">
        <v>147.33000000000001</v>
      </c>
      <c r="AS105" s="99">
        <v>10.94</v>
      </c>
      <c r="AT105" s="99">
        <v>21.55</v>
      </c>
      <c r="AU105" s="99">
        <v>6.42</v>
      </c>
      <c r="AV105" s="99">
        <v>12.48</v>
      </c>
      <c r="AW105" s="99">
        <v>5.14</v>
      </c>
      <c r="AX105" s="99">
        <v>21.88</v>
      </c>
      <c r="AY105" s="99">
        <v>46.17</v>
      </c>
      <c r="AZ105" s="99">
        <v>4.0599999999999996</v>
      </c>
      <c r="BA105" s="99">
        <v>1.38</v>
      </c>
      <c r="BB105" s="99">
        <v>20.49</v>
      </c>
      <c r="BC105" s="99">
        <v>46.12</v>
      </c>
      <c r="BD105" s="99">
        <v>25.57</v>
      </c>
      <c r="BE105" s="99">
        <v>45.03</v>
      </c>
      <c r="BF105" s="99">
        <v>106.38</v>
      </c>
      <c r="BG105" s="99">
        <v>10.87</v>
      </c>
      <c r="BH105" s="99">
        <v>11.87</v>
      </c>
      <c r="BI105" s="99">
        <v>20.95</v>
      </c>
      <c r="BJ105" s="99">
        <v>3.75</v>
      </c>
      <c r="BK105" s="99">
        <v>57.57</v>
      </c>
      <c r="BL105" s="99">
        <v>10.01</v>
      </c>
      <c r="BM105" s="99">
        <v>11.44</v>
      </c>
    </row>
    <row r="106" spans="1:65" x14ac:dyDescent="0.25">
      <c r="A106" s="13">
        <v>2210780100</v>
      </c>
      <c r="B106" s="14" t="s">
        <v>365</v>
      </c>
      <c r="C106" s="14" t="s">
        <v>366</v>
      </c>
      <c r="D106" s="14" t="s">
        <v>367</v>
      </c>
      <c r="E106" s="99">
        <v>14.95</v>
      </c>
      <c r="F106" s="99">
        <v>7.19</v>
      </c>
      <c r="G106" s="99">
        <v>4.4800000000000004</v>
      </c>
      <c r="H106" s="99">
        <v>1.39</v>
      </c>
      <c r="I106" s="99">
        <v>1.2</v>
      </c>
      <c r="J106" s="99">
        <v>4.57</v>
      </c>
      <c r="K106" s="99">
        <v>3.46</v>
      </c>
      <c r="L106" s="99">
        <v>1.46</v>
      </c>
      <c r="M106" s="99">
        <v>4.37</v>
      </c>
      <c r="N106" s="99">
        <v>4.6100000000000003</v>
      </c>
      <c r="O106" s="99">
        <v>0.73</v>
      </c>
      <c r="P106" s="99">
        <v>1.87</v>
      </c>
      <c r="Q106" s="99">
        <v>3.86</v>
      </c>
      <c r="R106" s="99">
        <v>4.46</v>
      </c>
      <c r="S106" s="99">
        <v>5.2</v>
      </c>
      <c r="T106" s="99">
        <v>4.63</v>
      </c>
      <c r="U106" s="99">
        <v>4.3099999999999996</v>
      </c>
      <c r="V106" s="99">
        <v>1.53</v>
      </c>
      <c r="W106" s="99">
        <v>2.66</v>
      </c>
      <c r="X106" s="99">
        <v>1.95</v>
      </c>
      <c r="Y106" s="99">
        <v>18.88</v>
      </c>
      <c r="Z106" s="99">
        <v>9.24</v>
      </c>
      <c r="AA106" s="99">
        <v>3.39</v>
      </c>
      <c r="AB106" s="99">
        <v>1.89</v>
      </c>
      <c r="AC106" s="99">
        <v>4.0999999999999996</v>
      </c>
      <c r="AD106" s="99">
        <v>2.69</v>
      </c>
      <c r="AE106" s="92">
        <v>1080.01</v>
      </c>
      <c r="AF106" s="92">
        <v>392200.16</v>
      </c>
      <c r="AG106" s="100">
        <v>6.79</v>
      </c>
      <c r="AH106" s="92">
        <v>1917.49</v>
      </c>
      <c r="AI106" s="99">
        <v>199.05</v>
      </c>
      <c r="AJ106" s="99" t="s">
        <v>786</v>
      </c>
      <c r="AK106" s="99" t="s">
        <v>786</v>
      </c>
      <c r="AL106" s="99">
        <v>199.05</v>
      </c>
      <c r="AM106" s="99">
        <v>193.07</v>
      </c>
      <c r="AN106" s="99">
        <v>73.650000000000006</v>
      </c>
      <c r="AO106" s="101">
        <v>2.9119999999999999</v>
      </c>
      <c r="AP106" s="99">
        <v>133.08000000000001</v>
      </c>
      <c r="AQ106" s="99">
        <v>83.64</v>
      </c>
      <c r="AR106" s="99">
        <v>104.66</v>
      </c>
      <c r="AS106" s="99">
        <v>10.7</v>
      </c>
      <c r="AT106" s="99">
        <v>28.17</v>
      </c>
      <c r="AU106" s="99">
        <v>5.18</v>
      </c>
      <c r="AV106" s="99">
        <v>11.8</v>
      </c>
      <c r="AW106" s="99">
        <v>5</v>
      </c>
      <c r="AX106" s="99">
        <v>29.57</v>
      </c>
      <c r="AY106" s="99">
        <v>39.78</v>
      </c>
      <c r="AZ106" s="99">
        <v>4.12</v>
      </c>
      <c r="BA106" s="99">
        <v>1.39</v>
      </c>
      <c r="BB106" s="99">
        <v>21.45</v>
      </c>
      <c r="BC106" s="99">
        <v>41.66</v>
      </c>
      <c r="BD106" s="99">
        <v>30.34</v>
      </c>
      <c r="BE106" s="99">
        <v>44.2</v>
      </c>
      <c r="BF106" s="99">
        <v>76.09</v>
      </c>
      <c r="BG106" s="99">
        <v>11.9</v>
      </c>
      <c r="BH106" s="99">
        <v>10.130000000000001</v>
      </c>
      <c r="BI106" s="99">
        <v>21.71</v>
      </c>
      <c r="BJ106" s="99">
        <v>4.18</v>
      </c>
      <c r="BK106" s="99">
        <v>114.69</v>
      </c>
      <c r="BL106" s="99">
        <v>9.8000000000000007</v>
      </c>
      <c r="BM106" s="99">
        <v>11.83</v>
      </c>
    </row>
    <row r="107" spans="1:65" x14ac:dyDescent="0.25">
      <c r="A107" s="13">
        <v>2212940200</v>
      </c>
      <c r="B107" s="14" t="s">
        <v>365</v>
      </c>
      <c r="C107" s="14" t="s">
        <v>368</v>
      </c>
      <c r="D107" s="14" t="s">
        <v>369</v>
      </c>
      <c r="E107" s="99">
        <v>15.61</v>
      </c>
      <c r="F107" s="99">
        <v>7.42</v>
      </c>
      <c r="G107" s="99">
        <v>4.68</v>
      </c>
      <c r="H107" s="99">
        <v>1.35</v>
      </c>
      <c r="I107" s="99">
        <v>1.19</v>
      </c>
      <c r="J107" s="99">
        <v>4.6100000000000003</v>
      </c>
      <c r="K107" s="99">
        <v>3.47</v>
      </c>
      <c r="L107" s="99">
        <v>1.44</v>
      </c>
      <c r="M107" s="99">
        <v>4.47</v>
      </c>
      <c r="N107" s="99">
        <v>4.99</v>
      </c>
      <c r="O107" s="99">
        <v>0.73</v>
      </c>
      <c r="P107" s="99">
        <v>1.88</v>
      </c>
      <c r="Q107" s="99">
        <v>3.91</v>
      </c>
      <c r="R107" s="99">
        <v>4.45</v>
      </c>
      <c r="S107" s="99">
        <v>5.19</v>
      </c>
      <c r="T107" s="99">
        <v>4.8</v>
      </c>
      <c r="U107" s="99">
        <v>4.59</v>
      </c>
      <c r="V107" s="99">
        <v>1.59</v>
      </c>
      <c r="W107" s="99">
        <v>2.77</v>
      </c>
      <c r="X107" s="99">
        <v>1.98</v>
      </c>
      <c r="Y107" s="99">
        <v>19.16</v>
      </c>
      <c r="Z107" s="99">
        <v>8.4600000000000009</v>
      </c>
      <c r="AA107" s="99">
        <v>3.61</v>
      </c>
      <c r="AB107" s="99">
        <v>1.96</v>
      </c>
      <c r="AC107" s="99">
        <v>3.91</v>
      </c>
      <c r="AD107" s="99">
        <v>2.71</v>
      </c>
      <c r="AE107" s="92">
        <v>1379.72</v>
      </c>
      <c r="AF107" s="92">
        <v>422549.75</v>
      </c>
      <c r="AG107" s="100">
        <v>6.77</v>
      </c>
      <c r="AH107" s="92">
        <v>2059.58</v>
      </c>
      <c r="AI107" s="99">
        <v>107.87</v>
      </c>
      <c r="AJ107" s="99" t="s">
        <v>786</v>
      </c>
      <c r="AK107" s="99" t="s">
        <v>786</v>
      </c>
      <c r="AL107" s="99">
        <v>107.87</v>
      </c>
      <c r="AM107" s="99">
        <v>192.36</v>
      </c>
      <c r="AN107" s="99">
        <v>52.8</v>
      </c>
      <c r="AO107" s="101">
        <v>2.9769999999999999</v>
      </c>
      <c r="AP107" s="99">
        <v>107.91</v>
      </c>
      <c r="AQ107" s="99">
        <v>138</v>
      </c>
      <c r="AR107" s="99">
        <v>105.53</v>
      </c>
      <c r="AS107" s="99">
        <v>10.89</v>
      </c>
      <c r="AT107" s="99">
        <v>17.559999999999999</v>
      </c>
      <c r="AU107" s="99">
        <v>5.57</v>
      </c>
      <c r="AV107" s="99">
        <v>10.92</v>
      </c>
      <c r="AW107" s="99">
        <v>4.99</v>
      </c>
      <c r="AX107" s="99">
        <v>25</v>
      </c>
      <c r="AY107" s="99">
        <v>51.25</v>
      </c>
      <c r="AZ107" s="99">
        <v>4.08</v>
      </c>
      <c r="BA107" s="99">
        <v>1.57</v>
      </c>
      <c r="BB107" s="99">
        <v>14.55</v>
      </c>
      <c r="BC107" s="99">
        <v>42.37</v>
      </c>
      <c r="BD107" s="99">
        <v>28.74</v>
      </c>
      <c r="BE107" s="99">
        <v>48.62</v>
      </c>
      <c r="BF107" s="99">
        <v>126.81</v>
      </c>
      <c r="BG107" s="99">
        <v>9.99</v>
      </c>
      <c r="BH107" s="99">
        <v>10.95</v>
      </c>
      <c r="BI107" s="99">
        <v>20.5</v>
      </c>
      <c r="BJ107" s="99">
        <v>4.8899999999999997</v>
      </c>
      <c r="BK107" s="99">
        <v>66.09</v>
      </c>
      <c r="BL107" s="99">
        <v>9.82</v>
      </c>
      <c r="BM107" s="99">
        <v>11.96</v>
      </c>
    </row>
    <row r="108" spans="1:65" x14ac:dyDescent="0.25">
      <c r="A108" s="13">
        <v>2225220350</v>
      </c>
      <c r="B108" s="14" t="s">
        <v>365</v>
      </c>
      <c r="C108" s="14" t="s">
        <v>838</v>
      </c>
      <c r="D108" s="14" t="s">
        <v>839</v>
      </c>
      <c r="E108" s="99">
        <v>15.62</v>
      </c>
      <c r="F108" s="99">
        <v>7.16</v>
      </c>
      <c r="G108" s="99">
        <v>4.54</v>
      </c>
      <c r="H108" s="99">
        <v>1.37</v>
      </c>
      <c r="I108" s="99">
        <v>1.19</v>
      </c>
      <c r="J108" s="99">
        <v>4.58</v>
      </c>
      <c r="K108" s="99">
        <v>3.19</v>
      </c>
      <c r="L108" s="99">
        <v>1.43</v>
      </c>
      <c r="M108" s="99">
        <v>4.4400000000000004</v>
      </c>
      <c r="N108" s="99">
        <v>5.14</v>
      </c>
      <c r="O108" s="99">
        <v>0.73</v>
      </c>
      <c r="P108" s="99">
        <v>1.87</v>
      </c>
      <c r="Q108" s="99">
        <v>3.83</v>
      </c>
      <c r="R108" s="99">
        <v>4.4800000000000004</v>
      </c>
      <c r="S108" s="99">
        <v>5.12</v>
      </c>
      <c r="T108" s="99">
        <v>4.7300000000000004</v>
      </c>
      <c r="U108" s="99">
        <v>4.41</v>
      </c>
      <c r="V108" s="99">
        <v>1.54</v>
      </c>
      <c r="W108" s="99">
        <v>2.75</v>
      </c>
      <c r="X108" s="99">
        <v>1.97</v>
      </c>
      <c r="Y108" s="99">
        <v>18.87</v>
      </c>
      <c r="Z108" s="99">
        <v>8.26</v>
      </c>
      <c r="AA108" s="99">
        <v>3.44</v>
      </c>
      <c r="AB108" s="99">
        <v>1.89</v>
      </c>
      <c r="AC108" s="99">
        <v>3.6</v>
      </c>
      <c r="AD108" s="99">
        <v>2.68</v>
      </c>
      <c r="AE108" s="92">
        <v>1230.4100000000001</v>
      </c>
      <c r="AF108" s="92">
        <v>294370.32</v>
      </c>
      <c r="AG108" s="100">
        <v>7.03</v>
      </c>
      <c r="AH108" s="92">
        <v>1474.2</v>
      </c>
      <c r="AI108" s="99" t="s">
        <v>786</v>
      </c>
      <c r="AJ108" s="99">
        <v>72.959999999999994</v>
      </c>
      <c r="AK108" s="99">
        <v>58.2</v>
      </c>
      <c r="AL108" s="99">
        <v>131.16</v>
      </c>
      <c r="AM108" s="99">
        <v>190.54</v>
      </c>
      <c r="AN108" s="99">
        <v>60.56</v>
      </c>
      <c r="AO108" s="101">
        <v>2.907</v>
      </c>
      <c r="AP108" s="99">
        <v>116.08</v>
      </c>
      <c r="AQ108" s="99">
        <v>139.28</v>
      </c>
      <c r="AR108" s="99">
        <v>128.56</v>
      </c>
      <c r="AS108" s="99">
        <v>10.92</v>
      </c>
      <c r="AT108" s="99">
        <v>18.53</v>
      </c>
      <c r="AU108" s="99">
        <v>5.01</v>
      </c>
      <c r="AV108" s="99">
        <v>11.1</v>
      </c>
      <c r="AW108" s="99">
        <v>4.97</v>
      </c>
      <c r="AX108" s="99">
        <v>28.04</v>
      </c>
      <c r="AY108" s="99">
        <v>47.28</v>
      </c>
      <c r="AZ108" s="99">
        <v>4.08</v>
      </c>
      <c r="BA108" s="99">
        <v>1.49</v>
      </c>
      <c r="BB108" s="99">
        <v>14.93</v>
      </c>
      <c r="BC108" s="99">
        <v>34.950000000000003</v>
      </c>
      <c r="BD108" s="99">
        <v>31.1</v>
      </c>
      <c r="BE108" s="99">
        <v>38.67</v>
      </c>
      <c r="BF108" s="99">
        <v>118.93</v>
      </c>
      <c r="BG108" s="99">
        <v>8.3699999999999992</v>
      </c>
      <c r="BH108" s="99">
        <v>13.59</v>
      </c>
      <c r="BI108" s="99">
        <v>18.53</v>
      </c>
      <c r="BJ108" s="99">
        <v>3.06</v>
      </c>
      <c r="BK108" s="99">
        <v>50.49</v>
      </c>
      <c r="BL108" s="99">
        <v>9.6999999999999993</v>
      </c>
      <c r="BM108" s="99">
        <v>12.49</v>
      </c>
    </row>
    <row r="109" spans="1:65" x14ac:dyDescent="0.25">
      <c r="A109" s="13">
        <v>2226380365</v>
      </c>
      <c r="B109" s="14" t="s">
        <v>365</v>
      </c>
      <c r="C109" s="14" t="s">
        <v>370</v>
      </c>
      <c r="D109" s="14" t="s">
        <v>371</v>
      </c>
      <c r="E109" s="99">
        <v>15.61</v>
      </c>
      <c r="F109" s="99">
        <v>7.3</v>
      </c>
      <c r="G109" s="99">
        <v>4.41</v>
      </c>
      <c r="H109" s="99">
        <v>1.42</v>
      </c>
      <c r="I109" s="99">
        <v>1.1599999999999999</v>
      </c>
      <c r="J109" s="99">
        <v>4.49</v>
      </c>
      <c r="K109" s="99">
        <v>3.45</v>
      </c>
      <c r="L109" s="99">
        <v>1.4</v>
      </c>
      <c r="M109" s="99">
        <v>4.25</v>
      </c>
      <c r="N109" s="99">
        <v>4.9800000000000004</v>
      </c>
      <c r="O109" s="99">
        <v>0.73</v>
      </c>
      <c r="P109" s="99">
        <v>1.88</v>
      </c>
      <c r="Q109" s="99">
        <v>3.81</v>
      </c>
      <c r="R109" s="99">
        <v>4.34</v>
      </c>
      <c r="S109" s="99">
        <v>5.08</v>
      </c>
      <c r="T109" s="99">
        <v>4.5599999999999996</v>
      </c>
      <c r="U109" s="99">
        <v>4.33</v>
      </c>
      <c r="V109" s="99">
        <v>1.5</v>
      </c>
      <c r="W109" s="99">
        <v>2.66</v>
      </c>
      <c r="X109" s="99">
        <v>1.95</v>
      </c>
      <c r="Y109" s="99">
        <v>18.86</v>
      </c>
      <c r="Z109" s="99">
        <v>8.17</v>
      </c>
      <c r="AA109" s="99">
        <v>3.21</v>
      </c>
      <c r="AB109" s="99">
        <v>1.8</v>
      </c>
      <c r="AC109" s="99">
        <v>3.78</v>
      </c>
      <c r="AD109" s="99">
        <v>2.65</v>
      </c>
      <c r="AE109" s="92">
        <v>1311.38</v>
      </c>
      <c r="AF109" s="92">
        <v>433288.25</v>
      </c>
      <c r="AG109" s="100">
        <v>6.74</v>
      </c>
      <c r="AH109" s="92">
        <v>2106.9299999999998</v>
      </c>
      <c r="AI109" s="99" t="s">
        <v>786</v>
      </c>
      <c r="AJ109" s="99">
        <v>98.58</v>
      </c>
      <c r="AK109" s="99">
        <v>43.74</v>
      </c>
      <c r="AL109" s="99">
        <v>142.32</v>
      </c>
      <c r="AM109" s="99">
        <v>193.86</v>
      </c>
      <c r="AN109" s="99">
        <v>75.05</v>
      </c>
      <c r="AO109" s="101">
        <v>2.9470000000000001</v>
      </c>
      <c r="AP109" s="99">
        <v>78.31</v>
      </c>
      <c r="AQ109" s="99">
        <v>92.8</v>
      </c>
      <c r="AR109" s="99">
        <v>151.15</v>
      </c>
      <c r="AS109" s="99">
        <v>10.65</v>
      </c>
      <c r="AT109" s="99">
        <v>17.670000000000002</v>
      </c>
      <c r="AU109" s="99">
        <v>4.58</v>
      </c>
      <c r="AV109" s="99">
        <v>10.59</v>
      </c>
      <c r="AW109" s="99">
        <v>5.82</v>
      </c>
      <c r="AX109" s="99">
        <v>25.84</v>
      </c>
      <c r="AY109" s="99">
        <v>48.75</v>
      </c>
      <c r="AZ109" s="99">
        <v>3.86</v>
      </c>
      <c r="BA109" s="99">
        <v>1.68</v>
      </c>
      <c r="BB109" s="99">
        <v>15.86</v>
      </c>
      <c r="BC109" s="99">
        <v>48.13</v>
      </c>
      <c r="BD109" s="99">
        <v>29.99</v>
      </c>
      <c r="BE109" s="99">
        <v>41.25</v>
      </c>
      <c r="BF109" s="99">
        <v>121.79</v>
      </c>
      <c r="BG109" s="99">
        <v>9.5</v>
      </c>
      <c r="BH109" s="99">
        <v>11.99</v>
      </c>
      <c r="BI109" s="99">
        <v>13.25</v>
      </c>
      <c r="BJ109" s="99">
        <v>4.12</v>
      </c>
      <c r="BK109" s="99">
        <v>65</v>
      </c>
      <c r="BL109" s="99">
        <v>10.029999999999999</v>
      </c>
      <c r="BM109" s="99">
        <v>12.23</v>
      </c>
    </row>
    <row r="110" spans="1:65" x14ac:dyDescent="0.25">
      <c r="A110" s="13">
        <v>2229180400</v>
      </c>
      <c r="B110" s="14" t="s">
        <v>365</v>
      </c>
      <c r="C110" s="14" t="s">
        <v>373</v>
      </c>
      <c r="D110" s="14" t="s">
        <v>374</v>
      </c>
      <c r="E110" s="99">
        <v>15.26</v>
      </c>
      <c r="F110" s="99">
        <v>7.26</v>
      </c>
      <c r="G110" s="99">
        <v>4.66</v>
      </c>
      <c r="H110" s="99">
        <v>1.42</v>
      </c>
      <c r="I110" s="99">
        <v>1.19</v>
      </c>
      <c r="J110" s="99">
        <v>4.62</v>
      </c>
      <c r="K110" s="99">
        <v>3.46</v>
      </c>
      <c r="L110" s="99">
        <v>1.46</v>
      </c>
      <c r="M110" s="99">
        <v>4.43</v>
      </c>
      <c r="N110" s="99">
        <v>4.8899999999999997</v>
      </c>
      <c r="O110" s="99">
        <v>0.71</v>
      </c>
      <c r="P110" s="99">
        <v>1.88</v>
      </c>
      <c r="Q110" s="99">
        <v>3.91</v>
      </c>
      <c r="R110" s="99">
        <v>4.47</v>
      </c>
      <c r="S110" s="99">
        <v>5.22</v>
      </c>
      <c r="T110" s="99">
        <v>4.74</v>
      </c>
      <c r="U110" s="99">
        <v>4.59</v>
      </c>
      <c r="V110" s="99">
        <v>1.54</v>
      </c>
      <c r="W110" s="99">
        <v>2.76</v>
      </c>
      <c r="X110" s="99">
        <v>1.98</v>
      </c>
      <c r="Y110" s="99">
        <v>19.239999999999998</v>
      </c>
      <c r="Z110" s="99">
        <v>8.94</v>
      </c>
      <c r="AA110" s="99">
        <v>3.51</v>
      </c>
      <c r="AB110" s="99">
        <v>1.93</v>
      </c>
      <c r="AC110" s="99">
        <v>3.95</v>
      </c>
      <c r="AD110" s="99">
        <v>2.74</v>
      </c>
      <c r="AE110" s="92">
        <v>1128.3800000000001</v>
      </c>
      <c r="AF110" s="92">
        <v>310008.75</v>
      </c>
      <c r="AG110" s="100">
        <v>6.84</v>
      </c>
      <c r="AH110" s="92">
        <v>1521.91</v>
      </c>
      <c r="AI110" s="99" t="s">
        <v>786</v>
      </c>
      <c r="AJ110" s="99">
        <v>98.05</v>
      </c>
      <c r="AK110" s="99">
        <v>63.49</v>
      </c>
      <c r="AL110" s="99">
        <v>161.54</v>
      </c>
      <c r="AM110" s="99">
        <v>192.96</v>
      </c>
      <c r="AN110" s="99">
        <v>73.59</v>
      </c>
      <c r="AO110" s="101">
        <v>2.952</v>
      </c>
      <c r="AP110" s="99">
        <v>123.4</v>
      </c>
      <c r="AQ110" s="99">
        <v>98.75</v>
      </c>
      <c r="AR110" s="99">
        <v>95.95</v>
      </c>
      <c r="AS110" s="99">
        <v>10.92</v>
      </c>
      <c r="AT110" s="99">
        <v>17.38</v>
      </c>
      <c r="AU110" s="99">
        <v>5.31</v>
      </c>
      <c r="AV110" s="99">
        <v>11.45</v>
      </c>
      <c r="AW110" s="99">
        <v>4.83</v>
      </c>
      <c r="AX110" s="99">
        <v>31.03</v>
      </c>
      <c r="AY110" s="99">
        <v>41.65</v>
      </c>
      <c r="AZ110" s="99">
        <v>4.03</v>
      </c>
      <c r="BA110" s="99">
        <v>1.62</v>
      </c>
      <c r="BB110" s="99">
        <v>17.350000000000001</v>
      </c>
      <c r="BC110" s="99">
        <v>45.31</v>
      </c>
      <c r="BD110" s="99">
        <v>28.24</v>
      </c>
      <c r="BE110" s="99">
        <v>46.28</v>
      </c>
      <c r="BF110" s="99">
        <v>111.71</v>
      </c>
      <c r="BG110" s="99">
        <v>8.58</v>
      </c>
      <c r="BH110" s="99">
        <v>10.98</v>
      </c>
      <c r="BI110" s="99">
        <v>20.55</v>
      </c>
      <c r="BJ110" s="99">
        <v>4.13</v>
      </c>
      <c r="BK110" s="99">
        <v>63.72</v>
      </c>
      <c r="BL110" s="99">
        <v>10.210000000000001</v>
      </c>
      <c r="BM110" s="99">
        <v>12.15</v>
      </c>
    </row>
    <row r="111" spans="1:65" x14ac:dyDescent="0.25">
      <c r="A111" s="13">
        <v>2229340450</v>
      </c>
      <c r="B111" s="14" t="s">
        <v>365</v>
      </c>
      <c r="C111" s="14" t="s">
        <v>375</v>
      </c>
      <c r="D111" s="14" t="s">
        <v>376</v>
      </c>
      <c r="E111" s="99">
        <v>14.56</v>
      </c>
      <c r="F111" s="99">
        <v>7.33</v>
      </c>
      <c r="G111" s="99">
        <v>4.5199999999999996</v>
      </c>
      <c r="H111" s="99">
        <v>1.46</v>
      </c>
      <c r="I111" s="99">
        <v>1.18</v>
      </c>
      <c r="J111" s="99">
        <v>4.57</v>
      </c>
      <c r="K111" s="99">
        <v>3.34</v>
      </c>
      <c r="L111" s="99">
        <v>1.44</v>
      </c>
      <c r="M111" s="99">
        <v>4.3600000000000003</v>
      </c>
      <c r="N111" s="99">
        <v>4.6399999999999997</v>
      </c>
      <c r="O111" s="99">
        <v>0.73</v>
      </c>
      <c r="P111" s="99">
        <v>1.88</v>
      </c>
      <c r="Q111" s="99">
        <v>3.89</v>
      </c>
      <c r="R111" s="99">
        <v>4.42</v>
      </c>
      <c r="S111" s="99">
        <v>5.21</v>
      </c>
      <c r="T111" s="99">
        <v>4.6399999999999997</v>
      </c>
      <c r="U111" s="99">
        <v>4.51</v>
      </c>
      <c r="V111" s="99">
        <v>1.54</v>
      </c>
      <c r="W111" s="99">
        <v>2.69</v>
      </c>
      <c r="X111" s="99">
        <v>1.97</v>
      </c>
      <c r="Y111" s="99">
        <v>19.260000000000002</v>
      </c>
      <c r="Z111" s="99">
        <v>8.77</v>
      </c>
      <c r="AA111" s="99">
        <v>3.36</v>
      </c>
      <c r="AB111" s="99">
        <v>1.91</v>
      </c>
      <c r="AC111" s="99">
        <v>3.86</v>
      </c>
      <c r="AD111" s="99">
        <v>2.71</v>
      </c>
      <c r="AE111" s="92">
        <v>1008.91</v>
      </c>
      <c r="AF111" s="92">
        <v>347496.25</v>
      </c>
      <c r="AG111" s="100">
        <v>6.81</v>
      </c>
      <c r="AH111" s="92">
        <v>1698.46</v>
      </c>
      <c r="AI111" s="99">
        <v>103.73</v>
      </c>
      <c r="AJ111" s="99" t="s">
        <v>786</v>
      </c>
      <c r="AK111" s="99" t="s">
        <v>786</v>
      </c>
      <c r="AL111" s="99">
        <v>103.73</v>
      </c>
      <c r="AM111" s="99">
        <v>192.96</v>
      </c>
      <c r="AN111" s="99">
        <v>74.260000000000005</v>
      </c>
      <c r="AO111" s="101">
        <v>3.1139999999999999</v>
      </c>
      <c r="AP111" s="99">
        <v>145.9</v>
      </c>
      <c r="AQ111" s="99">
        <v>100.66</v>
      </c>
      <c r="AR111" s="99">
        <v>142.66999999999999</v>
      </c>
      <c r="AS111" s="99">
        <v>10.79</v>
      </c>
      <c r="AT111" s="99">
        <v>22.92</v>
      </c>
      <c r="AU111" s="99">
        <v>5.42</v>
      </c>
      <c r="AV111" s="99">
        <v>12.66</v>
      </c>
      <c r="AW111" s="99">
        <v>5.56</v>
      </c>
      <c r="AX111" s="99">
        <v>22.62</v>
      </c>
      <c r="AY111" s="99">
        <v>53.56</v>
      </c>
      <c r="AZ111" s="99">
        <v>4.0199999999999996</v>
      </c>
      <c r="BA111" s="99">
        <v>1.43</v>
      </c>
      <c r="BB111" s="99">
        <v>15.48</v>
      </c>
      <c r="BC111" s="99">
        <v>42.5</v>
      </c>
      <c r="BD111" s="99">
        <v>27.73</v>
      </c>
      <c r="BE111" s="99">
        <v>34.11</v>
      </c>
      <c r="BF111" s="99">
        <v>86.43</v>
      </c>
      <c r="BG111" s="99">
        <v>9.16</v>
      </c>
      <c r="BH111" s="99">
        <v>12.47</v>
      </c>
      <c r="BI111" s="99">
        <v>18.95</v>
      </c>
      <c r="BJ111" s="99">
        <v>4.05</v>
      </c>
      <c r="BK111" s="99">
        <v>70.930000000000007</v>
      </c>
      <c r="BL111" s="99">
        <v>9.6</v>
      </c>
      <c r="BM111" s="99">
        <v>12.31</v>
      </c>
    </row>
    <row r="112" spans="1:65" x14ac:dyDescent="0.25">
      <c r="A112" s="13">
        <v>2233740500</v>
      </c>
      <c r="B112" s="14" t="s">
        <v>365</v>
      </c>
      <c r="C112" s="14" t="s">
        <v>377</v>
      </c>
      <c r="D112" s="14" t="s">
        <v>378</v>
      </c>
      <c r="E112" s="99">
        <v>14.86</v>
      </c>
      <c r="F112" s="99">
        <v>7.19</v>
      </c>
      <c r="G112" s="99">
        <v>4.43</v>
      </c>
      <c r="H112" s="99">
        <v>1.46</v>
      </c>
      <c r="I112" s="99">
        <v>1.18</v>
      </c>
      <c r="J112" s="99">
        <v>4.5599999999999996</v>
      </c>
      <c r="K112" s="99">
        <v>3.49</v>
      </c>
      <c r="L112" s="99">
        <v>1.44</v>
      </c>
      <c r="M112" s="99">
        <v>4.3</v>
      </c>
      <c r="N112" s="99">
        <v>5.0999999999999996</v>
      </c>
      <c r="O112" s="99">
        <v>0.73</v>
      </c>
      <c r="P112" s="99">
        <v>1.88</v>
      </c>
      <c r="Q112" s="99">
        <v>3.91</v>
      </c>
      <c r="R112" s="99">
        <v>4.42</v>
      </c>
      <c r="S112" s="99">
        <v>5.16</v>
      </c>
      <c r="T112" s="99">
        <v>4.47</v>
      </c>
      <c r="U112" s="99">
        <v>4.71</v>
      </c>
      <c r="V112" s="99">
        <v>1.52</v>
      </c>
      <c r="W112" s="99">
        <v>2.61</v>
      </c>
      <c r="X112" s="99">
        <v>1.94</v>
      </c>
      <c r="Y112" s="99">
        <v>19.420000000000002</v>
      </c>
      <c r="Z112" s="99">
        <v>8.89</v>
      </c>
      <c r="AA112" s="99">
        <v>3.29</v>
      </c>
      <c r="AB112" s="99">
        <v>1.87</v>
      </c>
      <c r="AC112" s="99">
        <v>3.99</v>
      </c>
      <c r="AD112" s="99">
        <v>2.65</v>
      </c>
      <c r="AE112" s="92">
        <v>954.96</v>
      </c>
      <c r="AF112" s="92">
        <v>433000.75</v>
      </c>
      <c r="AG112" s="100">
        <v>6.61</v>
      </c>
      <c r="AH112" s="92">
        <v>2075.64</v>
      </c>
      <c r="AI112" s="99" t="s">
        <v>786</v>
      </c>
      <c r="AJ112" s="99">
        <v>57.4</v>
      </c>
      <c r="AK112" s="99">
        <v>63.49</v>
      </c>
      <c r="AL112" s="99">
        <v>120.89</v>
      </c>
      <c r="AM112" s="99">
        <v>192.96</v>
      </c>
      <c r="AN112" s="99">
        <v>61.42</v>
      </c>
      <c r="AO112" s="101">
        <v>2.847</v>
      </c>
      <c r="AP112" s="99">
        <v>130.22</v>
      </c>
      <c r="AQ112" s="99">
        <v>130.63</v>
      </c>
      <c r="AR112" s="99">
        <v>112.58</v>
      </c>
      <c r="AS112" s="99">
        <v>10.89</v>
      </c>
      <c r="AT112" s="99">
        <v>19.48</v>
      </c>
      <c r="AU112" s="99">
        <v>5.64</v>
      </c>
      <c r="AV112" s="99">
        <v>12.86</v>
      </c>
      <c r="AW112" s="99">
        <v>5.48</v>
      </c>
      <c r="AX112" s="99">
        <v>27.88</v>
      </c>
      <c r="AY112" s="99">
        <v>43.31</v>
      </c>
      <c r="AZ112" s="99">
        <v>4.07</v>
      </c>
      <c r="BA112" s="99">
        <v>1.46</v>
      </c>
      <c r="BB112" s="99">
        <v>16.2</v>
      </c>
      <c r="BC112" s="99">
        <v>32.57</v>
      </c>
      <c r="BD112" s="99">
        <v>27.9</v>
      </c>
      <c r="BE112" s="99">
        <v>40.56</v>
      </c>
      <c r="BF112" s="99">
        <v>129.79</v>
      </c>
      <c r="BG112" s="99">
        <v>10.33</v>
      </c>
      <c r="BH112" s="99">
        <v>10.31</v>
      </c>
      <c r="BI112" s="99">
        <v>16.43</v>
      </c>
      <c r="BJ112" s="99">
        <v>3.71</v>
      </c>
      <c r="BK112" s="99">
        <v>60.42</v>
      </c>
      <c r="BL112" s="99">
        <v>9.92</v>
      </c>
      <c r="BM112" s="99">
        <v>12.46</v>
      </c>
    </row>
    <row r="113" spans="1:65" x14ac:dyDescent="0.25">
      <c r="A113" s="13">
        <v>2235380600</v>
      </c>
      <c r="B113" s="14" t="s">
        <v>365</v>
      </c>
      <c r="C113" s="14" t="s">
        <v>379</v>
      </c>
      <c r="D113" s="14" t="s">
        <v>380</v>
      </c>
      <c r="E113" s="99">
        <v>15.61</v>
      </c>
      <c r="F113" s="99">
        <v>7.35</v>
      </c>
      <c r="G113" s="99">
        <v>4.9000000000000004</v>
      </c>
      <c r="H113" s="99">
        <v>1.37</v>
      </c>
      <c r="I113" s="99">
        <v>1.2</v>
      </c>
      <c r="J113" s="99">
        <v>4.67</v>
      </c>
      <c r="K113" s="99">
        <v>3.61</v>
      </c>
      <c r="L113" s="99">
        <v>1.48</v>
      </c>
      <c r="M113" s="99">
        <v>4.5999999999999996</v>
      </c>
      <c r="N113" s="99">
        <v>4.99</v>
      </c>
      <c r="O113" s="99">
        <v>0.73</v>
      </c>
      <c r="P113" s="99">
        <v>1.88</v>
      </c>
      <c r="Q113" s="99">
        <v>3.91</v>
      </c>
      <c r="R113" s="99">
        <v>4.47</v>
      </c>
      <c r="S113" s="99">
        <v>5.12</v>
      </c>
      <c r="T113" s="99">
        <v>5.01</v>
      </c>
      <c r="U113" s="99">
        <v>4.57</v>
      </c>
      <c r="V113" s="99">
        <v>1.65</v>
      </c>
      <c r="W113" s="99">
        <v>2.86</v>
      </c>
      <c r="X113" s="99">
        <v>1.97</v>
      </c>
      <c r="Y113" s="99">
        <v>19.510000000000002</v>
      </c>
      <c r="Z113" s="99">
        <v>8.34</v>
      </c>
      <c r="AA113" s="99">
        <v>3.92</v>
      </c>
      <c r="AB113" s="99">
        <v>1.98</v>
      </c>
      <c r="AC113" s="99">
        <v>3.92</v>
      </c>
      <c r="AD113" s="99">
        <v>2.7</v>
      </c>
      <c r="AE113" s="92">
        <v>2115.83</v>
      </c>
      <c r="AF113" s="92">
        <v>818638.25</v>
      </c>
      <c r="AG113" s="100">
        <v>6.55</v>
      </c>
      <c r="AH113" s="92">
        <v>3901.67</v>
      </c>
      <c r="AI113" s="99" t="s">
        <v>786</v>
      </c>
      <c r="AJ113" s="99">
        <v>67.22</v>
      </c>
      <c r="AK113" s="99">
        <v>48.24</v>
      </c>
      <c r="AL113" s="99">
        <v>115.46000000000001</v>
      </c>
      <c r="AM113" s="99">
        <v>192.96</v>
      </c>
      <c r="AN113" s="99">
        <v>64.25</v>
      </c>
      <c r="AO113" s="101">
        <v>3.0419999999999998</v>
      </c>
      <c r="AP113" s="99">
        <v>119.08</v>
      </c>
      <c r="AQ113" s="99">
        <v>159.25</v>
      </c>
      <c r="AR113" s="99">
        <v>121.44</v>
      </c>
      <c r="AS113" s="99">
        <v>10.99</v>
      </c>
      <c r="AT113" s="99">
        <v>18.43</v>
      </c>
      <c r="AU113" s="99">
        <v>5.61</v>
      </c>
      <c r="AV113" s="99">
        <v>11.09</v>
      </c>
      <c r="AW113" s="99">
        <v>5.48</v>
      </c>
      <c r="AX113" s="99">
        <v>26.46</v>
      </c>
      <c r="AY113" s="99">
        <v>48.33</v>
      </c>
      <c r="AZ113" s="99">
        <v>4.03</v>
      </c>
      <c r="BA113" s="99">
        <v>1.73</v>
      </c>
      <c r="BB113" s="99">
        <v>20.84</v>
      </c>
      <c r="BC113" s="99">
        <v>49</v>
      </c>
      <c r="BD113" s="99">
        <v>32.75</v>
      </c>
      <c r="BE113" s="99">
        <v>40.58</v>
      </c>
      <c r="BF113" s="99">
        <v>120</v>
      </c>
      <c r="BG113" s="99">
        <v>9.99</v>
      </c>
      <c r="BH113" s="99">
        <v>13.29</v>
      </c>
      <c r="BI113" s="99">
        <v>22.09</v>
      </c>
      <c r="BJ113" s="99">
        <v>3.47</v>
      </c>
      <c r="BK113" s="99">
        <v>66.67</v>
      </c>
      <c r="BL113" s="99">
        <v>9.6199999999999992</v>
      </c>
      <c r="BM113" s="99">
        <v>11.85</v>
      </c>
    </row>
    <row r="114" spans="1:65" x14ac:dyDescent="0.25">
      <c r="A114" s="13">
        <v>2243340800</v>
      </c>
      <c r="B114" s="14" t="s">
        <v>365</v>
      </c>
      <c r="C114" s="14" t="s">
        <v>381</v>
      </c>
      <c r="D114" s="14" t="s">
        <v>382</v>
      </c>
      <c r="E114" s="99">
        <v>14.83</v>
      </c>
      <c r="F114" s="99">
        <v>7.33</v>
      </c>
      <c r="G114" s="99">
        <v>4.7300000000000004</v>
      </c>
      <c r="H114" s="99">
        <v>1.45</v>
      </c>
      <c r="I114" s="99">
        <v>1.18</v>
      </c>
      <c r="J114" s="99">
        <v>4.6100000000000003</v>
      </c>
      <c r="K114" s="99">
        <v>3.47</v>
      </c>
      <c r="L114" s="99">
        <v>1.47</v>
      </c>
      <c r="M114" s="99">
        <v>4.37</v>
      </c>
      <c r="N114" s="99">
        <v>5.03</v>
      </c>
      <c r="O114" s="99">
        <v>0.71</v>
      </c>
      <c r="P114" s="99">
        <v>1.88</v>
      </c>
      <c r="Q114" s="99">
        <v>3.97</v>
      </c>
      <c r="R114" s="99">
        <v>4.47</v>
      </c>
      <c r="S114" s="99">
        <v>5.2</v>
      </c>
      <c r="T114" s="99">
        <v>4.6399999999999997</v>
      </c>
      <c r="U114" s="99">
        <v>4.8499999999999996</v>
      </c>
      <c r="V114" s="99">
        <v>1.54</v>
      </c>
      <c r="W114" s="99">
        <v>2.64</v>
      </c>
      <c r="X114" s="99">
        <v>1.97</v>
      </c>
      <c r="Y114" s="99">
        <v>19.38</v>
      </c>
      <c r="Z114" s="99">
        <v>9.1199999999999992</v>
      </c>
      <c r="AA114" s="99">
        <v>3.4</v>
      </c>
      <c r="AB114" s="99">
        <v>1.9</v>
      </c>
      <c r="AC114" s="99">
        <v>4.03</v>
      </c>
      <c r="AD114" s="99">
        <v>2.65</v>
      </c>
      <c r="AE114" s="92">
        <v>1250.83</v>
      </c>
      <c r="AF114" s="92">
        <v>470116.5</v>
      </c>
      <c r="AG114" s="100">
        <v>6.71</v>
      </c>
      <c r="AH114" s="92">
        <v>2273</v>
      </c>
      <c r="AI114" s="99" t="s">
        <v>786</v>
      </c>
      <c r="AJ114" s="99">
        <v>158.82</v>
      </c>
      <c r="AK114" s="99">
        <v>57.6</v>
      </c>
      <c r="AL114" s="99">
        <v>216.42</v>
      </c>
      <c r="AM114" s="99">
        <v>192.96</v>
      </c>
      <c r="AN114" s="99">
        <v>73.569999999999993</v>
      </c>
      <c r="AO114" s="101">
        <v>2.8679999999999999</v>
      </c>
      <c r="AP114" s="99">
        <v>107.32</v>
      </c>
      <c r="AQ114" s="99">
        <v>131.25</v>
      </c>
      <c r="AR114" s="99">
        <v>127.78</v>
      </c>
      <c r="AS114" s="99">
        <v>10.97</v>
      </c>
      <c r="AT114" s="99">
        <v>22.82</v>
      </c>
      <c r="AU114" s="99">
        <v>4.96</v>
      </c>
      <c r="AV114" s="99">
        <v>12.77</v>
      </c>
      <c r="AW114" s="99">
        <v>4.87</v>
      </c>
      <c r="AX114" s="99">
        <v>21.91</v>
      </c>
      <c r="AY114" s="99">
        <v>42.63</v>
      </c>
      <c r="AZ114" s="99">
        <v>4.07</v>
      </c>
      <c r="BA114" s="99">
        <v>1.47</v>
      </c>
      <c r="BB114" s="99">
        <v>21.55</v>
      </c>
      <c r="BC114" s="99">
        <v>45.42</v>
      </c>
      <c r="BD114" s="99">
        <v>29.29</v>
      </c>
      <c r="BE114" s="99">
        <v>38.549999999999997</v>
      </c>
      <c r="BF114" s="99">
        <v>111.08</v>
      </c>
      <c r="BG114" s="99">
        <v>12.78</v>
      </c>
      <c r="BH114" s="99">
        <v>12.7</v>
      </c>
      <c r="BI114" s="99">
        <v>20.170000000000002</v>
      </c>
      <c r="BJ114" s="99">
        <v>3.96</v>
      </c>
      <c r="BK114" s="99">
        <v>64.510000000000005</v>
      </c>
      <c r="BL114" s="99">
        <v>10.19</v>
      </c>
      <c r="BM114" s="99">
        <v>12.15</v>
      </c>
    </row>
    <row r="115" spans="1:65" x14ac:dyDescent="0.25">
      <c r="A115" s="13">
        <v>2226380900</v>
      </c>
      <c r="B115" s="14" t="s">
        <v>365</v>
      </c>
      <c r="C115" s="14" t="s">
        <v>370</v>
      </c>
      <c r="D115" s="14" t="s">
        <v>372</v>
      </c>
      <c r="E115" s="99">
        <v>15.61</v>
      </c>
      <c r="F115" s="99">
        <v>7.23</v>
      </c>
      <c r="G115" s="99">
        <v>4.41</v>
      </c>
      <c r="H115" s="99">
        <v>1.43</v>
      </c>
      <c r="I115" s="99">
        <v>1.1499999999999999</v>
      </c>
      <c r="J115" s="99">
        <v>4.49</v>
      </c>
      <c r="K115" s="99">
        <v>3.45</v>
      </c>
      <c r="L115" s="99">
        <v>1.39</v>
      </c>
      <c r="M115" s="99">
        <v>4.17</v>
      </c>
      <c r="N115" s="99">
        <v>4.99</v>
      </c>
      <c r="O115" s="99">
        <v>0.73</v>
      </c>
      <c r="P115" s="99">
        <v>1.88</v>
      </c>
      <c r="Q115" s="99">
        <v>3.81</v>
      </c>
      <c r="R115" s="99">
        <v>4.3</v>
      </c>
      <c r="S115" s="99">
        <v>5.04</v>
      </c>
      <c r="T115" s="99">
        <v>4.54</v>
      </c>
      <c r="U115" s="99">
        <v>4.3600000000000003</v>
      </c>
      <c r="V115" s="99">
        <v>1.49</v>
      </c>
      <c r="W115" s="99">
        <v>2.6</v>
      </c>
      <c r="X115" s="99">
        <v>1.95</v>
      </c>
      <c r="Y115" s="99">
        <v>18.84</v>
      </c>
      <c r="Z115" s="99">
        <v>8.16</v>
      </c>
      <c r="AA115" s="99">
        <v>3.09</v>
      </c>
      <c r="AB115" s="99">
        <v>1.79</v>
      </c>
      <c r="AC115" s="99">
        <v>3.79</v>
      </c>
      <c r="AD115" s="99">
        <v>2.63</v>
      </c>
      <c r="AE115" s="92">
        <v>1320.17</v>
      </c>
      <c r="AF115" s="92">
        <v>420758.92</v>
      </c>
      <c r="AG115" s="100">
        <v>6.73</v>
      </c>
      <c r="AH115" s="92">
        <v>2042.53</v>
      </c>
      <c r="AI115" s="99" t="s">
        <v>786</v>
      </c>
      <c r="AJ115" s="99">
        <v>98.58</v>
      </c>
      <c r="AK115" s="99">
        <v>49.64</v>
      </c>
      <c r="AL115" s="99">
        <v>148.22</v>
      </c>
      <c r="AM115" s="99">
        <v>192.96</v>
      </c>
      <c r="AN115" s="99">
        <v>73.989999999999995</v>
      </c>
      <c r="AO115" s="101">
        <v>2.9590000000000001</v>
      </c>
      <c r="AP115" s="99">
        <v>132.5</v>
      </c>
      <c r="AQ115" s="99">
        <v>94.88</v>
      </c>
      <c r="AR115" s="99">
        <v>157</v>
      </c>
      <c r="AS115" s="99">
        <v>10.62</v>
      </c>
      <c r="AT115" s="99">
        <v>17.82</v>
      </c>
      <c r="AU115" s="99">
        <v>5.0199999999999996</v>
      </c>
      <c r="AV115" s="99">
        <v>10.49</v>
      </c>
      <c r="AW115" s="99">
        <v>4.99</v>
      </c>
      <c r="AX115" s="99">
        <v>25</v>
      </c>
      <c r="AY115" s="99">
        <v>52.5</v>
      </c>
      <c r="AZ115" s="99">
        <v>3.83</v>
      </c>
      <c r="BA115" s="99">
        <v>1.66</v>
      </c>
      <c r="BB115" s="99">
        <v>17.04</v>
      </c>
      <c r="BC115" s="99">
        <v>31.32</v>
      </c>
      <c r="BD115" s="99">
        <v>22.58</v>
      </c>
      <c r="BE115" s="99">
        <v>40.049999999999997</v>
      </c>
      <c r="BF115" s="99">
        <v>84</v>
      </c>
      <c r="BG115" s="99">
        <v>9.94</v>
      </c>
      <c r="BH115" s="99">
        <v>13.96</v>
      </c>
      <c r="BI115" s="99">
        <v>10.31</v>
      </c>
      <c r="BJ115" s="99">
        <v>4.04</v>
      </c>
      <c r="BK115" s="99">
        <v>62.19</v>
      </c>
      <c r="BL115" s="99">
        <v>10.06</v>
      </c>
      <c r="BM115" s="99">
        <v>12.07</v>
      </c>
    </row>
    <row r="116" spans="1:65" x14ac:dyDescent="0.25">
      <c r="A116" s="13">
        <v>2338860500</v>
      </c>
      <c r="B116" s="14" t="s">
        <v>383</v>
      </c>
      <c r="C116" s="14" t="s">
        <v>384</v>
      </c>
      <c r="D116" s="14" t="s">
        <v>385</v>
      </c>
      <c r="E116" s="99">
        <v>15.61</v>
      </c>
      <c r="F116" s="99">
        <v>7.02</v>
      </c>
      <c r="G116" s="99">
        <v>5.12</v>
      </c>
      <c r="H116" s="99">
        <v>1.45</v>
      </c>
      <c r="I116" s="99">
        <v>1.43</v>
      </c>
      <c r="J116" s="99">
        <v>4.74</v>
      </c>
      <c r="K116" s="99">
        <v>3.46</v>
      </c>
      <c r="L116" s="99">
        <v>1.57</v>
      </c>
      <c r="M116" s="99">
        <v>4.97</v>
      </c>
      <c r="N116" s="99">
        <v>4.22</v>
      </c>
      <c r="O116" s="99">
        <v>0.73</v>
      </c>
      <c r="P116" s="99">
        <v>1.91</v>
      </c>
      <c r="Q116" s="99">
        <v>3.76</v>
      </c>
      <c r="R116" s="99">
        <v>4.4800000000000004</v>
      </c>
      <c r="S116" s="99">
        <v>5.46</v>
      </c>
      <c r="T116" s="99">
        <v>5.27</v>
      </c>
      <c r="U116" s="99">
        <v>5.52</v>
      </c>
      <c r="V116" s="99">
        <v>1.68</v>
      </c>
      <c r="W116" s="99">
        <v>2.76</v>
      </c>
      <c r="X116" s="99">
        <v>2.3199999999999998</v>
      </c>
      <c r="Y116" s="99">
        <v>20.239999999999998</v>
      </c>
      <c r="Z116" s="99">
        <v>10.15</v>
      </c>
      <c r="AA116" s="99">
        <v>3.62</v>
      </c>
      <c r="AB116" s="99">
        <v>1.99</v>
      </c>
      <c r="AC116" s="99">
        <v>4.01</v>
      </c>
      <c r="AD116" s="99">
        <v>2.67</v>
      </c>
      <c r="AE116" s="92">
        <v>2638.9</v>
      </c>
      <c r="AF116" s="92">
        <v>588903.25</v>
      </c>
      <c r="AG116" s="100">
        <v>6.68</v>
      </c>
      <c r="AH116" s="92">
        <v>2845.73</v>
      </c>
      <c r="AI116" s="99" t="s">
        <v>786</v>
      </c>
      <c r="AJ116" s="99">
        <v>123.66</v>
      </c>
      <c r="AK116" s="99">
        <v>130.97999999999999</v>
      </c>
      <c r="AL116" s="99">
        <v>254.64</v>
      </c>
      <c r="AM116" s="99">
        <v>189.08</v>
      </c>
      <c r="AN116" s="99">
        <v>75.03</v>
      </c>
      <c r="AO116" s="101">
        <v>3.3050000000000002</v>
      </c>
      <c r="AP116" s="99">
        <v>184.63</v>
      </c>
      <c r="AQ116" s="99">
        <v>197.07</v>
      </c>
      <c r="AR116" s="99">
        <v>126.75</v>
      </c>
      <c r="AS116" s="99">
        <v>11.26</v>
      </c>
      <c r="AT116" s="99">
        <v>19.7</v>
      </c>
      <c r="AU116" s="99">
        <v>6.37</v>
      </c>
      <c r="AV116" s="99">
        <v>11.77</v>
      </c>
      <c r="AW116" s="99">
        <v>5.68</v>
      </c>
      <c r="AX116" s="99">
        <v>24.88</v>
      </c>
      <c r="AY116" s="99">
        <v>58.25</v>
      </c>
      <c r="AZ116" s="99">
        <v>4.05</v>
      </c>
      <c r="BA116" s="99">
        <v>1.41</v>
      </c>
      <c r="BB116" s="99">
        <v>19.77</v>
      </c>
      <c r="BC116" s="99">
        <v>42.08</v>
      </c>
      <c r="BD116" s="99">
        <v>25.04</v>
      </c>
      <c r="BE116" s="99">
        <v>35.450000000000003</v>
      </c>
      <c r="BF116" s="99">
        <v>86.7</v>
      </c>
      <c r="BG116" s="99">
        <v>8.25</v>
      </c>
      <c r="BH116" s="99">
        <v>13.45</v>
      </c>
      <c r="BI116" s="99">
        <v>18.52</v>
      </c>
      <c r="BJ116" s="99">
        <v>3.68</v>
      </c>
      <c r="BK116" s="99">
        <v>96.38</v>
      </c>
      <c r="BL116" s="99">
        <v>10.210000000000001</v>
      </c>
      <c r="BM116" s="99">
        <v>12.03</v>
      </c>
    </row>
    <row r="117" spans="1:65" x14ac:dyDescent="0.25">
      <c r="A117" s="13">
        <v>2412580100</v>
      </c>
      <c r="B117" s="14" t="s">
        <v>386</v>
      </c>
      <c r="C117" s="14" t="s">
        <v>387</v>
      </c>
      <c r="D117" s="14" t="s">
        <v>388</v>
      </c>
      <c r="E117" s="99">
        <v>15.62</v>
      </c>
      <c r="F117" s="99">
        <v>7.33</v>
      </c>
      <c r="G117" s="99">
        <v>5.2</v>
      </c>
      <c r="H117" s="99">
        <v>1.45</v>
      </c>
      <c r="I117" s="99">
        <v>1.27</v>
      </c>
      <c r="J117" s="99">
        <v>4.6500000000000004</v>
      </c>
      <c r="K117" s="99">
        <v>3.58</v>
      </c>
      <c r="L117" s="99">
        <v>1.59</v>
      </c>
      <c r="M117" s="99">
        <v>4.7699999999999996</v>
      </c>
      <c r="N117" s="99">
        <v>4.78</v>
      </c>
      <c r="O117" s="99">
        <v>0.74</v>
      </c>
      <c r="P117" s="99">
        <v>1.92</v>
      </c>
      <c r="Q117" s="99">
        <v>4.07</v>
      </c>
      <c r="R117" s="99">
        <v>4.45</v>
      </c>
      <c r="S117" s="99">
        <v>5.64</v>
      </c>
      <c r="T117" s="99">
        <v>5.09</v>
      </c>
      <c r="U117" s="99">
        <v>5.74</v>
      </c>
      <c r="V117" s="99">
        <v>1.81</v>
      </c>
      <c r="W117" s="99">
        <v>2.85</v>
      </c>
      <c r="X117" s="99">
        <v>2.08</v>
      </c>
      <c r="Y117" s="99">
        <v>20.350000000000001</v>
      </c>
      <c r="Z117" s="99">
        <v>9.34</v>
      </c>
      <c r="AA117" s="99">
        <v>3.67</v>
      </c>
      <c r="AB117" s="99">
        <v>2.06</v>
      </c>
      <c r="AC117" s="99">
        <v>4.0999999999999996</v>
      </c>
      <c r="AD117" s="99">
        <v>2.89</v>
      </c>
      <c r="AE117" s="92">
        <v>1675.56</v>
      </c>
      <c r="AF117" s="92">
        <v>394249.75</v>
      </c>
      <c r="AG117" s="100">
        <v>6.87</v>
      </c>
      <c r="AH117" s="92">
        <v>1939.44</v>
      </c>
      <c r="AI117" s="99" t="s">
        <v>786</v>
      </c>
      <c r="AJ117" s="99">
        <v>138.97999999999999</v>
      </c>
      <c r="AK117" s="99">
        <v>105.63</v>
      </c>
      <c r="AL117" s="99">
        <v>244.60999999999999</v>
      </c>
      <c r="AM117" s="99">
        <v>202.54</v>
      </c>
      <c r="AN117" s="99">
        <v>67.28</v>
      </c>
      <c r="AO117" s="101">
        <v>3.3410000000000002</v>
      </c>
      <c r="AP117" s="99">
        <v>119.65</v>
      </c>
      <c r="AQ117" s="99">
        <v>136.97999999999999</v>
      </c>
      <c r="AR117" s="99">
        <v>117.6</v>
      </c>
      <c r="AS117" s="99">
        <v>11.3</v>
      </c>
      <c r="AT117" s="99">
        <v>16.32</v>
      </c>
      <c r="AU117" s="99">
        <v>7.13</v>
      </c>
      <c r="AV117" s="99">
        <v>16.16</v>
      </c>
      <c r="AW117" s="99">
        <v>6.52</v>
      </c>
      <c r="AX117" s="99">
        <v>27.31</v>
      </c>
      <c r="AY117" s="99">
        <v>62.64</v>
      </c>
      <c r="AZ117" s="99">
        <v>4.3499999999999996</v>
      </c>
      <c r="BA117" s="99">
        <v>1.7</v>
      </c>
      <c r="BB117" s="99">
        <v>10.41</v>
      </c>
      <c r="BC117" s="99">
        <v>40.590000000000003</v>
      </c>
      <c r="BD117" s="99">
        <v>25.75</v>
      </c>
      <c r="BE117" s="99">
        <v>33.49</v>
      </c>
      <c r="BF117" s="99">
        <v>79.819999999999993</v>
      </c>
      <c r="BG117" s="99">
        <v>16.71</v>
      </c>
      <c r="BH117" s="99">
        <v>15.16</v>
      </c>
      <c r="BI117" s="99">
        <v>23.63</v>
      </c>
      <c r="BJ117" s="99">
        <v>3.95</v>
      </c>
      <c r="BK117" s="99">
        <v>58.5</v>
      </c>
      <c r="BL117" s="99">
        <v>9.65</v>
      </c>
      <c r="BM117" s="99">
        <v>10.49</v>
      </c>
    </row>
    <row r="118" spans="1:65" x14ac:dyDescent="0.25">
      <c r="A118" s="13">
        <v>2423224250</v>
      </c>
      <c r="B118" s="14" t="s">
        <v>386</v>
      </c>
      <c r="C118" s="14" t="s">
        <v>806</v>
      </c>
      <c r="D118" s="14" t="s">
        <v>389</v>
      </c>
      <c r="E118" s="99">
        <v>15.58</v>
      </c>
      <c r="F118" s="99">
        <v>7.73</v>
      </c>
      <c r="G118" s="99">
        <v>5.86</v>
      </c>
      <c r="H118" s="99">
        <v>1.48</v>
      </c>
      <c r="I118" s="99">
        <v>1.4</v>
      </c>
      <c r="J118" s="99">
        <v>4.72</v>
      </c>
      <c r="K118" s="99">
        <v>3.83</v>
      </c>
      <c r="L118" s="99">
        <v>1.72</v>
      </c>
      <c r="M118" s="99">
        <v>5.12</v>
      </c>
      <c r="N118" s="99">
        <v>4.66</v>
      </c>
      <c r="O118" s="99">
        <v>0.78</v>
      </c>
      <c r="P118" s="99">
        <v>2.02</v>
      </c>
      <c r="Q118" s="99">
        <v>4.16</v>
      </c>
      <c r="R118" s="99">
        <v>4.66</v>
      </c>
      <c r="S118" s="99">
        <v>6.01</v>
      </c>
      <c r="T118" s="99">
        <v>5.45</v>
      </c>
      <c r="U118" s="99">
        <v>6.71</v>
      </c>
      <c r="V118" s="99">
        <v>2.04</v>
      </c>
      <c r="W118" s="99">
        <v>2.98</v>
      </c>
      <c r="X118" s="99">
        <v>2.1800000000000002</v>
      </c>
      <c r="Y118" s="99">
        <v>20.83</v>
      </c>
      <c r="Z118" s="99">
        <v>9.89</v>
      </c>
      <c r="AA118" s="99">
        <v>4</v>
      </c>
      <c r="AB118" s="99">
        <v>2.23</v>
      </c>
      <c r="AC118" s="99">
        <v>4.5</v>
      </c>
      <c r="AD118" s="99">
        <v>3.25</v>
      </c>
      <c r="AE118" s="92">
        <v>2709.54</v>
      </c>
      <c r="AF118" s="92">
        <v>995840.72</v>
      </c>
      <c r="AG118" s="100">
        <v>6.7</v>
      </c>
      <c r="AH118" s="92">
        <v>4819.24</v>
      </c>
      <c r="AI118" s="99" t="s">
        <v>786</v>
      </c>
      <c r="AJ118" s="99">
        <v>152.25</v>
      </c>
      <c r="AK118" s="99">
        <v>85.14</v>
      </c>
      <c r="AL118" s="99">
        <v>237.39</v>
      </c>
      <c r="AM118" s="99">
        <v>200.35</v>
      </c>
      <c r="AN118" s="99">
        <v>60.71</v>
      </c>
      <c r="AO118" s="101">
        <v>3.3839999999999999</v>
      </c>
      <c r="AP118" s="99">
        <v>178.43</v>
      </c>
      <c r="AQ118" s="99">
        <v>178.13</v>
      </c>
      <c r="AR118" s="99">
        <v>125</v>
      </c>
      <c r="AS118" s="99">
        <v>11.35</v>
      </c>
      <c r="AT118" s="99">
        <v>20.98</v>
      </c>
      <c r="AU118" s="99">
        <v>5.99</v>
      </c>
      <c r="AV118" s="99">
        <v>12.37</v>
      </c>
      <c r="AW118" s="99">
        <v>5.73</v>
      </c>
      <c r="AX118" s="99">
        <v>36.97</v>
      </c>
      <c r="AY118" s="99">
        <v>74.63</v>
      </c>
      <c r="AZ118" s="99">
        <v>4.67</v>
      </c>
      <c r="BA118" s="99">
        <v>1.9</v>
      </c>
      <c r="BB118" s="99">
        <v>17.309999999999999</v>
      </c>
      <c r="BC118" s="99">
        <v>36.58</v>
      </c>
      <c r="BD118" s="99">
        <v>28.8</v>
      </c>
      <c r="BE118" s="99">
        <v>36.99</v>
      </c>
      <c r="BF118" s="99">
        <v>66.239999999999995</v>
      </c>
      <c r="BG118" s="99">
        <v>8.17</v>
      </c>
      <c r="BH118" s="99">
        <v>18.55</v>
      </c>
      <c r="BI118" s="99">
        <v>27.35</v>
      </c>
      <c r="BJ118" s="99">
        <v>3.5</v>
      </c>
      <c r="BK118" s="99">
        <v>92.73</v>
      </c>
      <c r="BL118" s="99">
        <v>10.64</v>
      </c>
      <c r="BM118" s="99">
        <v>12.63</v>
      </c>
    </row>
    <row r="119" spans="1:65" x14ac:dyDescent="0.25">
      <c r="A119" s="13">
        <v>2514454200</v>
      </c>
      <c r="B119" s="14" t="s">
        <v>390</v>
      </c>
      <c r="C119" s="14" t="s">
        <v>391</v>
      </c>
      <c r="D119" s="14" t="s">
        <v>392</v>
      </c>
      <c r="E119" s="99">
        <v>15.6</v>
      </c>
      <c r="F119" s="99">
        <v>6.86</v>
      </c>
      <c r="G119" s="99">
        <v>5.21</v>
      </c>
      <c r="H119" s="99">
        <v>1.5</v>
      </c>
      <c r="I119" s="99">
        <v>1.34</v>
      </c>
      <c r="J119" s="99">
        <v>4.75</v>
      </c>
      <c r="K119" s="99">
        <v>3.51</v>
      </c>
      <c r="L119" s="99">
        <v>1.76</v>
      </c>
      <c r="M119" s="99">
        <v>5.25</v>
      </c>
      <c r="N119" s="99">
        <v>4.21</v>
      </c>
      <c r="O119" s="99">
        <v>0.73</v>
      </c>
      <c r="P119" s="99">
        <v>1.99</v>
      </c>
      <c r="Q119" s="99">
        <v>3.97</v>
      </c>
      <c r="R119" s="99">
        <v>4.6100000000000003</v>
      </c>
      <c r="S119" s="99">
        <v>5.52</v>
      </c>
      <c r="T119" s="99">
        <v>5.03</v>
      </c>
      <c r="U119" s="99">
        <v>6.09</v>
      </c>
      <c r="V119" s="99">
        <v>1.73</v>
      </c>
      <c r="W119" s="99">
        <v>2.93</v>
      </c>
      <c r="X119" s="99">
        <v>2.31</v>
      </c>
      <c r="Y119" s="99">
        <v>20.97</v>
      </c>
      <c r="Z119" s="99">
        <v>10.039999999999999</v>
      </c>
      <c r="AA119" s="99">
        <v>3.87</v>
      </c>
      <c r="AB119" s="99">
        <v>1.97</v>
      </c>
      <c r="AC119" s="99">
        <v>4.21</v>
      </c>
      <c r="AD119" s="99">
        <v>2.61</v>
      </c>
      <c r="AE119" s="92">
        <v>4011.42</v>
      </c>
      <c r="AF119" s="92">
        <v>1041311.75</v>
      </c>
      <c r="AG119" s="100">
        <v>6.78</v>
      </c>
      <c r="AH119" s="92">
        <v>5084.0600000000004</v>
      </c>
      <c r="AI119" s="99" t="s">
        <v>786</v>
      </c>
      <c r="AJ119" s="99">
        <v>199.94</v>
      </c>
      <c r="AK119" s="99">
        <v>181.77</v>
      </c>
      <c r="AL119" s="99">
        <v>381.71000000000004</v>
      </c>
      <c r="AM119" s="99">
        <v>190.65</v>
      </c>
      <c r="AN119" s="99">
        <v>80.63</v>
      </c>
      <c r="AO119" s="101">
        <v>3.242</v>
      </c>
      <c r="AP119" s="99">
        <v>201.25</v>
      </c>
      <c r="AQ119" s="99">
        <v>233.83</v>
      </c>
      <c r="AR119" s="99">
        <v>145</v>
      </c>
      <c r="AS119" s="99">
        <v>11.35</v>
      </c>
      <c r="AT119" s="99">
        <v>20.2</v>
      </c>
      <c r="AU119" s="99">
        <v>6.38</v>
      </c>
      <c r="AV119" s="99">
        <v>11.82</v>
      </c>
      <c r="AW119" s="99">
        <v>5.93</v>
      </c>
      <c r="AX119" s="99">
        <v>46.8</v>
      </c>
      <c r="AY119" s="99">
        <v>69.760000000000005</v>
      </c>
      <c r="AZ119" s="99">
        <v>3.99</v>
      </c>
      <c r="BA119" s="99">
        <v>1.66</v>
      </c>
      <c r="BB119" s="99">
        <v>20.98</v>
      </c>
      <c r="BC119" s="99">
        <v>40.49</v>
      </c>
      <c r="BD119" s="99">
        <v>26.11</v>
      </c>
      <c r="BE119" s="99">
        <v>34.39</v>
      </c>
      <c r="BF119" s="99">
        <v>99.84</v>
      </c>
      <c r="BG119" s="99">
        <v>26.67</v>
      </c>
      <c r="BH119" s="99">
        <v>15.97</v>
      </c>
      <c r="BI119" s="99">
        <v>27.67</v>
      </c>
      <c r="BJ119" s="99">
        <v>3.46</v>
      </c>
      <c r="BK119" s="99">
        <v>97.23</v>
      </c>
      <c r="BL119" s="99">
        <v>10.39</v>
      </c>
      <c r="BM119" s="99">
        <v>11.93</v>
      </c>
    </row>
    <row r="120" spans="1:65" x14ac:dyDescent="0.25">
      <c r="A120" s="13">
        <v>2515764530</v>
      </c>
      <c r="B120" s="14" t="s">
        <v>390</v>
      </c>
      <c r="C120" s="14" t="s">
        <v>814</v>
      </c>
      <c r="D120" s="14" t="s">
        <v>815</v>
      </c>
      <c r="E120" s="99">
        <v>15.63</v>
      </c>
      <c r="F120" s="99">
        <v>7.01</v>
      </c>
      <c r="G120" s="99">
        <v>5.15</v>
      </c>
      <c r="H120" s="99">
        <v>1.5</v>
      </c>
      <c r="I120" s="99">
        <v>1.35</v>
      </c>
      <c r="J120" s="99">
        <v>4.84</v>
      </c>
      <c r="K120" s="99">
        <v>3.02</v>
      </c>
      <c r="L120" s="99">
        <v>1.84</v>
      </c>
      <c r="M120" s="99">
        <v>5.63</v>
      </c>
      <c r="N120" s="99">
        <v>4.2</v>
      </c>
      <c r="O120" s="99">
        <v>0.82</v>
      </c>
      <c r="P120" s="99">
        <v>1.87</v>
      </c>
      <c r="Q120" s="99">
        <v>3.87</v>
      </c>
      <c r="R120" s="99">
        <v>4.6100000000000003</v>
      </c>
      <c r="S120" s="99">
        <v>5.13</v>
      </c>
      <c r="T120" s="99">
        <v>4.82</v>
      </c>
      <c r="U120" s="99">
        <v>6.37</v>
      </c>
      <c r="V120" s="99">
        <v>1.81</v>
      </c>
      <c r="W120" s="99">
        <v>2.94</v>
      </c>
      <c r="X120" s="99">
        <v>2.15</v>
      </c>
      <c r="Y120" s="99">
        <v>20.88</v>
      </c>
      <c r="Z120" s="99">
        <v>9.75</v>
      </c>
      <c r="AA120" s="99">
        <v>4.1100000000000003</v>
      </c>
      <c r="AB120" s="99">
        <v>2.0499999999999998</v>
      </c>
      <c r="AC120" s="99">
        <v>4.88</v>
      </c>
      <c r="AD120" s="99">
        <v>2.72</v>
      </c>
      <c r="AE120" s="92">
        <v>2386.46</v>
      </c>
      <c r="AF120" s="92">
        <v>965841.06</v>
      </c>
      <c r="AG120" s="100">
        <v>6.68</v>
      </c>
      <c r="AH120" s="92">
        <v>4667.05</v>
      </c>
      <c r="AI120" s="99" t="s">
        <v>786</v>
      </c>
      <c r="AJ120" s="99">
        <v>223.91</v>
      </c>
      <c r="AK120" s="99">
        <v>159.88999999999999</v>
      </c>
      <c r="AL120" s="99">
        <v>383.79999999999995</v>
      </c>
      <c r="AM120" s="99">
        <v>190.89</v>
      </c>
      <c r="AN120" s="99">
        <v>65.77</v>
      </c>
      <c r="AO120" s="101">
        <v>3.1030000000000002</v>
      </c>
      <c r="AP120" s="99">
        <v>138.99</v>
      </c>
      <c r="AQ120" s="99">
        <v>162.44999999999999</v>
      </c>
      <c r="AR120" s="99">
        <v>145.09</v>
      </c>
      <c r="AS120" s="99">
        <v>11.03</v>
      </c>
      <c r="AT120" s="99">
        <v>14.57</v>
      </c>
      <c r="AU120" s="99">
        <v>7.14</v>
      </c>
      <c r="AV120" s="99">
        <v>15.05</v>
      </c>
      <c r="AW120" s="99">
        <v>6.14</v>
      </c>
      <c r="AX120" s="99">
        <v>30.8</v>
      </c>
      <c r="AY120" s="99">
        <v>60.69</v>
      </c>
      <c r="AZ120" s="99">
        <v>3.99</v>
      </c>
      <c r="BA120" s="99">
        <v>1.72</v>
      </c>
      <c r="BB120" s="99">
        <v>23.3</v>
      </c>
      <c r="BC120" s="99">
        <v>53.9</v>
      </c>
      <c r="BD120" s="99">
        <v>28.67</v>
      </c>
      <c r="BE120" s="99">
        <v>56.92</v>
      </c>
      <c r="BF120" s="99">
        <v>160.74</v>
      </c>
      <c r="BG120" s="99">
        <v>29.52</v>
      </c>
      <c r="BH120" s="99">
        <v>16.14</v>
      </c>
      <c r="BI120" s="99">
        <v>24.51</v>
      </c>
      <c r="BJ120" s="99">
        <v>3.56</v>
      </c>
      <c r="BK120" s="99">
        <v>88.74</v>
      </c>
      <c r="BL120" s="99">
        <v>10.83</v>
      </c>
      <c r="BM120" s="99">
        <v>11.21</v>
      </c>
    </row>
    <row r="121" spans="1:65" x14ac:dyDescent="0.25">
      <c r="A121" s="13">
        <v>2635660855</v>
      </c>
      <c r="B121" s="14" t="s">
        <v>393</v>
      </c>
      <c r="C121" s="14" t="s">
        <v>801</v>
      </c>
      <c r="D121" s="14" t="s">
        <v>777</v>
      </c>
      <c r="E121" s="99">
        <v>15.6</v>
      </c>
      <c r="F121" s="99">
        <v>7.15</v>
      </c>
      <c r="G121" s="99">
        <v>4.5999999999999996</v>
      </c>
      <c r="H121" s="99">
        <v>1.48</v>
      </c>
      <c r="I121" s="99">
        <v>1.2</v>
      </c>
      <c r="J121" s="99">
        <v>4.8600000000000003</v>
      </c>
      <c r="K121" s="99">
        <v>3.37</v>
      </c>
      <c r="L121" s="99">
        <v>1.46</v>
      </c>
      <c r="M121" s="99">
        <v>4.53</v>
      </c>
      <c r="N121" s="99">
        <v>4.5599999999999996</v>
      </c>
      <c r="O121" s="99">
        <v>0.74</v>
      </c>
      <c r="P121" s="99">
        <v>1.94</v>
      </c>
      <c r="Q121" s="99">
        <v>3.69</v>
      </c>
      <c r="R121" s="99">
        <v>4.49</v>
      </c>
      <c r="S121" s="99">
        <v>5.52</v>
      </c>
      <c r="T121" s="99">
        <v>4.88</v>
      </c>
      <c r="U121" s="99">
        <v>4.58</v>
      </c>
      <c r="V121" s="99">
        <v>1.61</v>
      </c>
      <c r="W121" s="99">
        <v>2.8</v>
      </c>
      <c r="X121" s="99">
        <v>2.0299999999999998</v>
      </c>
      <c r="Y121" s="99">
        <v>19.73</v>
      </c>
      <c r="Z121" s="99">
        <v>9.4600000000000009</v>
      </c>
      <c r="AA121" s="99">
        <v>3.31</v>
      </c>
      <c r="AB121" s="99">
        <v>1.96</v>
      </c>
      <c r="AC121" s="99">
        <v>3.85</v>
      </c>
      <c r="AD121" s="99">
        <v>2.67</v>
      </c>
      <c r="AE121" s="92">
        <v>925.37</v>
      </c>
      <c r="AF121" s="92">
        <v>328537.84999999998</v>
      </c>
      <c r="AG121" s="100">
        <v>7</v>
      </c>
      <c r="AH121" s="92">
        <v>1637.33</v>
      </c>
      <c r="AI121" s="99" t="s">
        <v>786</v>
      </c>
      <c r="AJ121" s="99">
        <v>117.23</v>
      </c>
      <c r="AK121" s="99">
        <v>68.430000000000007</v>
      </c>
      <c r="AL121" s="99">
        <v>185.66000000000003</v>
      </c>
      <c r="AM121" s="99">
        <v>187.69</v>
      </c>
      <c r="AN121" s="99">
        <v>59.8</v>
      </c>
      <c r="AO121" s="101">
        <v>3.3290000000000002</v>
      </c>
      <c r="AP121" s="99">
        <v>134.03</v>
      </c>
      <c r="AQ121" s="99">
        <v>123.21</v>
      </c>
      <c r="AR121" s="99">
        <v>97.18</v>
      </c>
      <c r="AS121" s="99">
        <v>10.94</v>
      </c>
      <c r="AT121" s="99">
        <v>14.81</v>
      </c>
      <c r="AU121" s="99">
        <v>5.07</v>
      </c>
      <c r="AV121" s="99">
        <v>8.94</v>
      </c>
      <c r="AW121" s="99">
        <v>5.09</v>
      </c>
      <c r="AX121" s="99">
        <v>19.309999999999999</v>
      </c>
      <c r="AY121" s="99">
        <v>27.26</v>
      </c>
      <c r="AZ121" s="99">
        <v>4.18</v>
      </c>
      <c r="BA121" s="99">
        <v>1.31</v>
      </c>
      <c r="BB121" s="99">
        <v>18.600000000000001</v>
      </c>
      <c r="BC121" s="99">
        <v>17.12</v>
      </c>
      <c r="BD121" s="99">
        <v>18.55</v>
      </c>
      <c r="BE121" s="99">
        <v>28.17</v>
      </c>
      <c r="BF121" s="99">
        <v>88.54</v>
      </c>
      <c r="BG121" s="99">
        <v>6.6</v>
      </c>
      <c r="BH121" s="99">
        <v>11.21</v>
      </c>
      <c r="BI121" s="99">
        <v>17.739999999999998</v>
      </c>
      <c r="BJ121" s="99">
        <v>4.01</v>
      </c>
      <c r="BK121" s="99">
        <v>63.54</v>
      </c>
      <c r="BL121" s="99">
        <v>9.0299999999999994</v>
      </c>
      <c r="BM121" s="99">
        <v>11.25</v>
      </c>
    </row>
    <row r="122" spans="1:65" x14ac:dyDescent="0.25">
      <c r="A122" s="13">
        <v>2619804400</v>
      </c>
      <c r="B122" s="14" t="s">
        <v>393</v>
      </c>
      <c r="C122" s="14" t="s">
        <v>394</v>
      </c>
      <c r="D122" s="14" t="s">
        <v>395</v>
      </c>
      <c r="E122" s="99">
        <v>15.61</v>
      </c>
      <c r="F122" s="99">
        <v>6.86</v>
      </c>
      <c r="G122" s="99">
        <v>5.03</v>
      </c>
      <c r="H122" s="99">
        <v>1.74</v>
      </c>
      <c r="I122" s="99">
        <v>1.18</v>
      </c>
      <c r="J122" s="99">
        <v>4.83</v>
      </c>
      <c r="K122" s="99">
        <v>3.57</v>
      </c>
      <c r="L122" s="99">
        <v>1.5</v>
      </c>
      <c r="M122" s="99">
        <v>4.6399999999999997</v>
      </c>
      <c r="N122" s="99">
        <v>4.57</v>
      </c>
      <c r="O122" s="99">
        <v>0.72</v>
      </c>
      <c r="P122" s="99">
        <v>2.0099999999999998</v>
      </c>
      <c r="Q122" s="99">
        <v>4.12</v>
      </c>
      <c r="R122" s="99">
        <v>4.4800000000000004</v>
      </c>
      <c r="S122" s="99">
        <v>5.71</v>
      </c>
      <c r="T122" s="99">
        <v>5.13</v>
      </c>
      <c r="U122" s="99">
        <v>5.17</v>
      </c>
      <c r="V122" s="99">
        <v>1.61</v>
      </c>
      <c r="W122" s="99">
        <v>2.73</v>
      </c>
      <c r="X122" s="99">
        <v>2.0699999999999998</v>
      </c>
      <c r="Y122" s="99">
        <v>20.5</v>
      </c>
      <c r="Z122" s="99">
        <v>9.34</v>
      </c>
      <c r="AA122" s="99">
        <v>3.53</v>
      </c>
      <c r="AB122" s="99">
        <v>2.06</v>
      </c>
      <c r="AC122" s="99">
        <v>3.99</v>
      </c>
      <c r="AD122" s="99">
        <v>2.69</v>
      </c>
      <c r="AE122" s="92">
        <v>1559</v>
      </c>
      <c r="AF122" s="92">
        <v>564624.25</v>
      </c>
      <c r="AG122" s="100">
        <v>6.67</v>
      </c>
      <c r="AH122" s="92">
        <v>2722.67</v>
      </c>
      <c r="AI122" s="99" t="s">
        <v>786</v>
      </c>
      <c r="AJ122" s="99">
        <v>136.41999999999999</v>
      </c>
      <c r="AK122" s="99">
        <v>79.23</v>
      </c>
      <c r="AL122" s="99">
        <v>215.64999999999998</v>
      </c>
      <c r="AM122" s="99">
        <v>187.79</v>
      </c>
      <c r="AN122" s="99">
        <v>65.77</v>
      </c>
      <c r="AO122" s="101">
        <v>3.3519999999999999</v>
      </c>
      <c r="AP122" s="99">
        <v>95.1</v>
      </c>
      <c r="AQ122" s="99">
        <v>180.52</v>
      </c>
      <c r="AR122" s="99">
        <v>129.5</v>
      </c>
      <c r="AS122" s="99">
        <v>10.99</v>
      </c>
      <c r="AT122" s="99">
        <v>18.34</v>
      </c>
      <c r="AU122" s="99">
        <v>5.49</v>
      </c>
      <c r="AV122" s="99">
        <v>11.8</v>
      </c>
      <c r="AW122" s="99">
        <v>5.59</v>
      </c>
      <c r="AX122" s="99">
        <v>24.98</v>
      </c>
      <c r="AY122" s="99">
        <v>60.93</v>
      </c>
      <c r="AZ122" s="99">
        <v>4.1500000000000004</v>
      </c>
      <c r="BA122" s="99">
        <v>1.56</v>
      </c>
      <c r="BB122" s="99">
        <v>19.739999999999998</v>
      </c>
      <c r="BC122" s="99">
        <v>48.48</v>
      </c>
      <c r="BD122" s="99">
        <v>33.9</v>
      </c>
      <c r="BE122" s="99">
        <v>39.65</v>
      </c>
      <c r="BF122" s="99">
        <v>89.27</v>
      </c>
      <c r="BG122" s="99">
        <v>8.14</v>
      </c>
      <c r="BH122" s="99">
        <v>11.19</v>
      </c>
      <c r="BI122" s="99">
        <v>22.65</v>
      </c>
      <c r="BJ122" s="99">
        <v>4.0199999999999996</v>
      </c>
      <c r="BK122" s="99">
        <v>72.290000000000006</v>
      </c>
      <c r="BL122" s="99">
        <v>9.3800000000000008</v>
      </c>
      <c r="BM122" s="99">
        <v>11.18</v>
      </c>
    </row>
    <row r="123" spans="1:65" x14ac:dyDescent="0.25">
      <c r="A123" s="13">
        <v>2622420500</v>
      </c>
      <c r="B123" s="14" t="s">
        <v>393</v>
      </c>
      <c r="C123" s="14" t="s">
        <v>847</v>
      </c>
      <c r="D123" s="14" t="s">
        <v>848</v>
      </c>
      <c r="E123" s="99">
        <v>15.62</v>
      </c>
      <c r="F123" s="99">
        <v>7.02</v>
      </c>
      <c r="G123" s="99">
        <v>5.03</v>
      </c>
      <c r="H123" s="99">
        <v>1.7</v>
      </c>
      <c r="I123" s="99">
        <v>1.17</v>
      </c>
      <c r="J123" s="99">
        <v>4.78</v>
      </c>
      <c r="K123" s="99">
        <v>3.57</v>
      </c>
      <c r="L123" s="99">
        <v>1.47</v>
      </c>
      <c r="M123" s="99">
        <v>4.47</v>
      </c>
      <c r="N123" s="99">
        <v>4.55</v>
      </c>
      <c r="O123" s="99">
        <v>0.72</v>
      </c>
      <c r="P123" s="99">
        <v>2</v>
      </c>
      <c r="Q123" s="99">
        <v>4.04</v>
      </c>
      <c r="R123" s="99">
        <v>4.43</v>
      </c>
      <c r="S123" s="99">
        <v>5.48</v>
      </c>
      <c r="T123" s="99">
        <v>5.0599999999999996</v>
      </c>
      <c r="U123" s="99">
        <v>5.09</v>
      </c>
      <c r="V123" s="99">
        <v>1.58</v>
      </c>
      <c r="W123" s="99">
        <v>2.69</v>
      </c>
      <c r="X123" s="99">
        <v>2.06</v>
      </c>
      <c r="Y123" s="99">
        <v>20.52</v>
      </c>
      <c r="Z123" s="99">
        <v>9.19</v>
      </c>
      <c r="AA123" s="99">
        <v>3.3</v>
      </c>
      <c r="AB123" s="99">
        <v>2</v>
      </c>
      <c r="AC123" s="99">
        <v>3.88</v>
      </c>
      <c r="AD123" s="99">
        <v>2.64</v>
      </c>
      <c r="AE123" s="92">
        <v>1106.67</v>
      </c>
      <c r="AF123" s="92">
        <v>333555.45</v>
      </c>
      <c r="AG123" s="100">
        <v>6.92</v>
      </c>
      <c r="AH123" s="92">
        <v>1649.85</v>
      </c>
      <c r="AI123" s="99" t="s">
        <v>786</v>
      </c>
      <c r="AJ123" s="99">
        <v>139.19999999999999</v>
      </c>
      <c r="AK123" s="99">
        <v>72.12</v>
      </c>
      <c r="AL123" s="99">
        <v>211.32</v>
      </c>
      <c r="AM123" s="99">
        <v>192.23</v>
      </c>
      <c r="AN123" s="99">
        <v>59.51</v>
      </c>
      <c r="AO123" s="101">
        <v>3.2210000000000001</v>
      </c>
      <c r="AP123" s="99">
        <v>101.04</v>
      </c>
      <c r="AQ123" s="99">
        <v>102.42</v>
      </c>
      <c r="AR123" s="99">
        <v>90.56</v>
      </c>
      <c r="AS123" s="99">
        <v>10.88</v>
      </c>
      <c r="AT123" s="99">
        <v>17.28</v>
      </c>
      <c r="AU123" s="99">
        <v>4.84</v>
      </c>
      <c r="AV123" s="99">
        <v>12.39</v>
      </c>
      <c r="AW123" s="99">
        <v>6.63</v>
      </c>
      <c r="AX123" s="99">
        <v>25.29</v>
      </c>
      <c r="AY123" s="99">
        <v>63.56</v>
      </c>
      <c r="AZ123" s="99">
        <v>4.08</v>
      </c>
      <c r="BA123" s="99">
        <v>1.31</v>
      </c>
      <c r="BB123" s="99">
        <v>18.23</v>
      </c>
      <c r="BC123" s="99">
        <v>32.409999999999997</v>
      </c>
      <c r="BD123" s="99">
        <v>21.65</v>
      </c>
      <c r="BE123" s="99">
        <v>35.61</v>
      </c>
      <c r="BF123" s="99">
        <v>105.42</v>
      </c>
      <c r="BG123" s="99">
        <v>12.07</v>
      </c>
      <c r="BH123" s="99">
        <v>10.69</v>
      </c>
      <c r="BI123" s="99">
        <v>17.91</v>
      </c>
      <c r="BJ123" s="99">
        <v>4.67</v>
      </c>
      <c r="BK123" s="99">
        <v>92.03</v>
      </c>
      <c r="BL123" s="99">
        <v>9.18</v>
      </c>
      <c r="BM123" s="99">
        <v>11.4</v>
      </c>
    </row>
    <row r="124" spans="1:65" x14ac:dyDescent="0.25">
      <c r="A124" s="13">
        <v>2624340570</v>
      </c>
      <c r="B124" s="14" t="s">
        <v>393</v>
      </c>
      <c r="C124" s="14" t="s">
        <v>396</v>
      </c>
      <c r="D124" s="14" t="s">
        <v>397</v>
      </c>
      <c r="E124" s="99">
        <v>15.62</v>
      </c>
      <c r="F124" s="99">
        <v>6.74</v>
      </c>
      <c r="G124" s="99">
        <v>5.0599999999999996</v>
      </c>
      <c r="H124" s="99">
        <v>1.38</v>
      </c>
      <c r="I124" s="99">
        <v>1.21</v>
      </c>
      <c r="J124" s="99">
        <v>5.07</v>
      </c>
      <c r="K124" s="99">
        <v>3.41</v>
      </c>
      <c r="L124" s="99">
        <v>1.57</v>
      </c>
      <c r="M124" s="99">
        <v>4.5599999999999996</v>
      </c>
      <c r="N124" s="99">
        <v>4.6500000000000004</v>
      </c>
      <c r="O124" s="99">
        <v>0.73</v>
      </c>
      <c r="P124" s="99">
        <v>1.91</v>
      </c>
      <c r="Q124" s="99">
        <v>3.73</v>
      </c>
      <c r="R124" s="99">
        <v>4.54</v>
      </c>
      <c r="S124" s="99">
        <v>5.52</v>
      </c>
      <c r="T124" s="99">
        <v>5.27</v>
      </c>
      <c r="U124" s="99">
        <v>5</v>
      </c>
      <c r="V124" s="99">
        <v>1.55</v>
      </c>
      <c r="W124" s="99">
        <v>2.79</v>
      </c>
      <c r="X124" s="99">
        <v>2.09</v>
      </c>
      <c r="Y124" s="99">
        <v>20.45</v>
      </c>
      <c r="Z124" s="99">
        <v>9.49</v>
      </c>
      <c r="AA124" s="99">
        <v>3.39</v>
      </c>
      <c r="AB124" s="99">
        <v>2.0499999999999998</v>
      </c>
      <c r="AC124" s="99">
        <v>3.89</v>
      </c>
      <c r="AD124" s="99">
        <v>2.66</v>
      </c>
      <c r="AE124" s="92">
        <v>1475.43</v>
      </c>
      <c r="AF124" s="92">
        <v>460790.73</v>
      </c>
      <c r="AG124" s="100">
        <v>7</v>
      </c>
      <c r="AH124" s="92">
        <v>2300.02</v>
      </c>
      <c r="AI124" s="99" t="s">
        <v>786</v>
      </c>
      <c r="AJ124" s="99">
        <v>119.97</v>
      </c>
      <c r="AK124" s="99">
        <v>83.75</v>
      </c>
      <c r="AL124" s="99">
        <v>203.72</v>
      </c>
      <c r="AM124" s="99">
        <v>187.1</v>
      </c>
      <c r="AN124" s="99">
        <v>67.7</v>
      </c>
      <c r="AO124" s="101">
        <v>3.097</v>
      </c>
      <c r="AP124" s="99">
        <v>147.51</v>
      </c>
      <c r="AQ124" s="99">
        <v>136.27000000000001</v>
      </c>
      <c r="AR124" s="99">
        <v>122.05</v>
      </c>
      <c r="AS124" s="99">
        <v>11.11</v>
      </c>
      <c r="AT124" s="99">
        <v>17.86</v>
      </c>
      <c r="AU124" s="99">
        <v>6.86</v>
      </c>
      <c r="AV124" s="99">
        <v>10.63</v>
      </c>
      <c r="AW124" s="99">
        <v>5.12</v>
      </c>
      <c r="AX124" s="99">
        <v>33.86</v>
      </c>
      <c r="AY124" s="99">
        <v>69.7</v>
      </c>
      <c r="AZ124" s="99">
        <v>4.1500000000000004</v>
      </c>
      <c r="BA124" s="99">
        <v>1.41</v>
      </c>
      <c r="BB124" s="99">
        <v>22.68</v>
      </c>
      <c r="BC124" s="99">
        <v>42.81</v>
      </c>
      <c r="BD124" s="99">
        <v>18.829999999999998</v>
      </c>
      <c r="BE124" s="99">
        <v>26.23</v>
      </c>
      <c r="BF124" s="99">
        <v>127.03</v>
      </c>
      <c r="BG124" s="99">
        <v>9.4700000000000006</v>
      </c>
      <c r="BH124" s="99">
        <v>13.38</v>
      </c>
      <c r="BI124" s="99">
        <v>19.71</v>
      </c>
      <c r="BJ124" s="99">
        <v>4.05</v>
      </c>
      <c r="BK124" s="99">
        <v>68.31</v>
      </c>
      <c r="BL124" s="99">
        <v>9.31</v>
      </c>
      <c r="BM124" s="99">
        <v>11.79</v>
      </c>
    </row>
    <row r="125" spans="1:65" x14ac:dyDescent="0.25">
      <c r="A125" s="13">
        <v>2628020650</v>
      </c>
      <c r="B125" s="14" t="s">
        <v>393</v>
      </c>
      <c r="C125" s="14" t="s">
        <v>398</v>
      </c>
      <c r="D125" s="14" t="s">
        <v>399</v>
      </c>
      <c r="E125" s="99">
        <v>15.58</v>
      </c>
      <c r="F125" s="99">
        <v>6.79</v>
      </c>
      <c r="G125" s="99">
        <v>4.78</v>
      </c>
      <c r="H125" s="99">
        <v>1.45</v>
      </c>
      <c r="I125" s="99">
        <v>1.2</v>
      </c>
      <c r="J125" s="99">
        <v>4.78</v>
      </c>
      <c r="K125" s="99">
        <v>3.24</v>
      </c>
      <c r="L125" s="99">
        <v>1.45</v>
      </c>
      <c r="M125" s="99">
        <v>4.47</v>
      </c>
      <c r="N125" s="99">
        <v>4.37</v>
      </c>
      <c r="O125" s="99">
        <v>0.74</v>
      </c>
      <c r="P125" s="99">
        <v>1.93</v>
      </c>
      <c r="Q125" s="99">
        <v>3.69</v>
      </c>
      <c r="R125" s="99">
        <v>4.49</v>
      </c>
      <c r="S125" s="99">
        <v>5.3</v>
      </c>
      <c r="T125" s="99">
        <v>4.99</v>
      </c>
      <c r="U125" s="99">
        <v>4.55</v>
      </c>
      <c r="V125" s="99">
        <v>1.51</v>
      </c>
      <c r="W125" s="99">
        <v>2.78</v>
      </c>
      <c r="X125" s="99">
        <v>2.0299999999999998</v>
      </c>
      <c r="Y125" s="99">
        <v>19.37</v>
      </c>
      <c r="Z125" s="99">
        <v>8.8800000000000008</v>
      </c>
      <c r="AA125" s="99">
        <v>3.66</v>
      </c>
      <c r="AB125" s="99">
        <v>1.95</v>
      </c>
      <c r="AC125" s="99">
        <v>3.86</v>
      </c>
      <c r="AD125" s="99">
        <v>2.69</v>
      </c>
      <c r="AE125" s="92">
        <v>958.13</v>
      </c>
      <c r="AF125" s="92">
        <v>305583.5</v>
      </c>
      <c r="AG125" s="100">
        <v>6.97</v>
      </c>
      <c r="AH125" s="92">
        <v>1518.51</v>
      </c>
      <c r="AI125" s="99" t="s">
        <v>786</v>
      </c>
      <c r="AJ125" s="99">
        <v>128.04</v>
      </c>
      <c r="AK125" s="99">
        <v>75.680000000000007</v>
      </c>
      <c r="AL125" s="99">
        <v>203.72</v>
      </c>
      <c r="AM125" s="99">
        <v>187.79</v>
      </c>
      <c r="AN125" s="99">
        <v>54.21</v>
      </c>
      <c r="AO125" s="101">
        <v>3.319</v>
      </c>
      <c r="AP125" s="99">
        <v>77.13</v>
      </c>
      <c r="AQ125" s="99">
        <v>122.42</v>
      </c>
      <c r="AR125" s="99">
        <v>114.38</v>
      </c>
      <c r="AS125" s="99">
        <v>10.9</v>
      </c>
      <c r="AT125" s="99">
        <v>17.28</v>
      </c>
      <c r="AU125" s="99">
        <v>5.5</v>
      </c>
      <c r="AV125" s="99">
        <v>11.37</v>
      </c>
      <c r="AW125" s="99">
        <v>5.28</v>
      </c>
      <c r="AX125" s="99">
        <v>19.989999999999998</v>
      </c>
      <c r="AY125" s="99">
        <v>27.89</v>
      </c>
      <c r="AZ125" s="99">
        <v>4.09</v>
      </c>
      <c r="BA125" s="99">
        <v>1.34</v>
      </c>
      <c r="BB125" s="99">
        <v>20.29</v>
      </c>
      <c r="BC125" s="99">
        <v>24.87</v>
      </c>
      <c r="BD125" s="99">
        <v>17.55</v>
      </c>
      <c r="BE125" s="99">
        <v>21.26</v>
      </c>
      <c r="BF125" s="99">
        <v>109.75</v>
      </c>
      <c r="BG125" s="99">
        <v>8.33</v>
      </c>
      <c r="BH125" s="99">
        <v>9.56</v>
      </c>
      <c r="BI125" s="99">
        <v>16.21</v>
      </c>
      <c r="BJ125" s="99">
        <v>3.88</v>
      </c>
      <c r="BK125" s="99">
        <v>66.569999999999993</v>
      </c>
      <c r="BL125" s="99">
        <v>9.01</v>
      </c>
      <c r="BM125" s="99">
        <v>11.39</v>
      </c>
    </row>
    <row r="126" spans="1:65" x14ac:dyDescent="0.25">
      <c r="A126" s="13">
        <v>2731860500</v>
      </c>
      <c r="B126" s="14" t="s">
        <v>400</v>
      </c>
      <c r="C126" s="14" t="s">
        <v>401</v>
      </c>
      <c r="D126" s="14" t="s">
        <v>402</v>
      </c>
      <c r="E126" s="99">
        <v>15.59</v>
      </c>
      <c r="F126" s="99">
        <v>6.91</v>
      </c>
      <c r="G126" s="99">
        <v>5.13</v>
      </c>
      <c r="H126" s="99">
        <v>1.49</v>
      </c>
      <c r="I126" s="99">
        <v>1.22</v>
      </c>
      <c r="J126" s="99">
        <v>4.93</v>
      </c>
      <c r="K126" s="99">
        <v>3.97</v>
      </c>
      <c r="L126" s="99">
        <v>1.68</v>
      </c>
      <c r="M126" s="99">
        <v>4.84</v>
      </c>
      <c r="N126" s="99">
        <v>4.2300000000000004</v>
      </c>
      <c r="O126" s="99">
        <v>0.77</v>
      </c>
      <c r="P126" s="99">
        <v>1.89</v>
      </c>
      <c r="Q126" s="99">
        <v>4</v>
      </c>
      <c r="R126" s="99">
        <v>4.7300000000000004</v>
      </c>
      <c r="S126" s="99">
        <v>5.75</v>
      </c>
      <c r="T126" s="99">
        <v>4.92</v>
      </c>
      <c r="U126" s="99">
        <v>5.47</v>
      </c>
      <c r="V126" s="99">
        <v>1.62</v>
      </c>
      <c r="W126" s="99">
        <v>2.74</v>
      </c>
      <c r="X126" s="99">
        <v>2.33</v>
      </c>
      <c r="Y126" s="99">
        <v>20.63</v>
      </c>
      <c r="Z126" s="99">
        <v>9.39</v>
      </c>
      <c r="AA126" s="99">
        <v>3.91</v>
      </c>
      <c r="AB126" s="99">
        <v>2.12</v>
      </c>
      <c r="AC126" s="99">
        <v>4.09</v>
      </c>
      <c r="AD126" s="99">
        <v>2.82</v>
      </c>
      <c r="AE126" s="92">
        <v>1241.44</v>
      </c>
      <c r="AF126" s="92">
        <v>403433.5</v>
      </c>
      <c r="AG126" s="100">
        <v>6.82</v>
      </c>
      <c r="AH126" s="92">
        <v>1977.08</v>
      </c>
      <c r="AI126" s="99" t="s">
        <v>786</v>
      </c>
      <c r="AJ126" s="99">
        <v>118.08</v>
      </c>
      <c r="AK126" s="99">
        <v>97.38</v>
      </c>
      <c r="AL126" s="99">
        <v>215.45999999999998</v>
      </c>
      <c r="AM126" s="99">
        <v>191.28</v>
      </c>
      <c r="AN126" s="99">
        <v>63.95</v>
      </c>
      <c r="AO126" s="101">
        <v>3.0779999999999998</v>
      </c>
      <c r="AP126" s="99">
        <v>128.4</v>
      </c>
      <c r="AQ126" s="99">
        <v>216.68</v>
      </c>
      <c r="AR126" s="99">
        <v>116.92</v>
      </c>
      <c r="AS126" s="99">
        <v>10.98</v>
      </c>
      <c r="AT126" s="99">
        <v>16.96</v>
      </c>
      <c r="AU126" s="99">
        <v>5.19</v>
      </c>
      <c r="AV126" s="99">
        <v>13.92</v>
      </c>
      <c r="AW126" s="99">
        <v>4.99</v>
      </c>
      <c r="AX126" s="99">
        <v>29.17</v>
      </c>
      <c r="AY126" s="99">
        <v>45.09</v>
      </c>
      <c r="AZ126" s="99">
        <v>4.0599999999999996</v>
      </c>
      <c r="BA126" s="99">
        <v>1.76</v>
      </c>
      <c r="BB126" s="99">
        <v>20.149999999999999</v>
      </c>
      <c r="BC126" s="99">
        <v>49.63</v>
      </c>
      <c r="BD126" s="99">
        <v>33.75</v>
      </c>
      <c r="BE126" s="99">
        <v>38.83</v>
      </c>
      <c r="BF126" s="99">
        <v>102.41</v>
      </c>
      <c r="BG126" s="99">
        <v>25.45</v>
      </c>
      <c r="BH126" s="99">
        <v>10.69</v>
      </c>
      <c r="BI126" s="99">
        <v>14.71</v>
      </c>
      <c r="BJ126" s="99">
        <v>4.3099999999999996</v>
      </c>
      <c r="BK126" s="99">
        <v>58.92</v>
      </c>
      <c r="BL126" s="99">
        <v>9.11</v>
      </c>
      <c r="BM126" s="99">
        <v>10.87</v>
      </c>
    </row>
    <row r="127" spans="1:65" x14ac:dyDescent="0.25">
      <c r="A127" s="13">
        <v>2733460511</v>
      </c>
      <c r="B127" s="14" t="s">
        <v>400</v>
      </c>
      <c r="C127" s="14" t="s">
        <v>403</v>
      </c>
      <c r="D127" s="14" t="s">
        <v>404</v>
      </c>
      <c r="E127" s="99">
        <v>15.62</v>
      </c>
      <c r="F127" s="99">
        <v>6.87</v>
      </c>
      <c r="G127" s="99">
        <v>5.34</v>
      </c>
      <c r="H127" s="99">
        <v>1.46</v>
      </c>
      <c r="I127" s="99">
        <v>1.2</v>
      </c>
      <c r="J127" s="99">
        <v>4.6500000000000004</v>
      </c>
      <c r="K127" s="99">
        <v>3.85</v>
      </c>
      <c r="L127" s="99">
        <v>1.63</v>
      </c>
      <c r="M127" s="99">
        <v>4.83</v>
      </c>
      <c r="N127" s="99">
        <v>4.18</v>
      </c>
      <c r="O127" s="99">
        <v>0.9</v>
      </c>
      <c r="P127" s="99">
        <v>1.95</v>
      </c>
      <c r="Q127" s="99">
        <v>3.86</v>
      </c>
      <c r="R127" s="99">
        <v>4.57</v>
      </c>
      <c r="S127" s="99">
        <v>5.38</v>
      </c>
      <c r="T127" s="99">
        <v>5.0999999999999996</v>
      </c>
      <c r="U127" s="99">
        <v>5.27</v>
      </c>
      <c r="V127" s="99">
        <v>1.58</v>
      </c>
      <c r="W127" s="99">
        <v>2.84</v>
      </c>
      <c r="X127" s="99">
        <v>2.14</v>
      </c>
      <c r="Y127" s="99">
        <v>20.49</v>
      </c>
      <c r="Z127" s="99">
        <v>9.1300000000000008</v>
      </c>
      <c r="AA127" s="99">
        <v>3.75</v>
      </c>
      <c r="AB127" s="99">
        <v>1.99</v>
      </c>
      <c r="AC127" s="99">
        <v>4.03</v>
      </c>
      <c r="AD127" s="99">
        <v>2.77</v>
      </c>
      <c r="AE127" s="92">
        <v>1426.35</v>
      </c>
      <c r="AF127" s="92">
        <v>404909.5</v>
      </c>
      <c r="AG127" s="100">
        <v>6.81</v>
      </c>
      <c r="AH127" s="92">
        <v>1981.5</v>
      </c>
      <c r="AI127" s="99" t="s">
        <v>786</v>
      </c>
      <c r="AJ127" s="99">
        <v>98.7</v>
      </c>
      <c r="AK127" s="99">
        <v>98.11</v>
      </c>
      <c r="AL127" s="99">
        <v>196.81</v>
      </c>
      <c r="AM127" s="99">
        <v>192.25</v>
      </c>
      <c r="AN127" s="99">
        <v>62.13</v>
      </c>
      <c r="AO127" s="101">
        <v>3.0950000000000002</v>
      </c>
      <c r="AP127" s="99">
        <v>121</v>
      </c>
      <c r="AQ127" s="99">
        <v>171.33</v>
      </c>
      <c r="AR127" s="99">
        <v>98.71</v>
      </c>
      <c r="AS127" s="99">
        <v>11.04</v>
      </c>
      <c r="AT127" s="99">
        <v>17.59</v>
      </c>
      <c r="AU127" s="99">
        <v>4.43</v>
      </c>
      <c r="AV127" s="99">
        <v>13.36</v>
      </c>
      <c r="AW127" s="99">
        <v>4.6100000000000003</v>
      </c>
      <c r="AX127" s="99">
        <v>29.18</v>
      </c>
      <c r="AY127" s="99">
        <v>41.01</v>
      </c>
      <c r="AZ127" s="99">
        <v>4.07</v>
      </c>
      <c r="BA127" s="99">
        <v>1.94</v>
      </c>
      <c r="BB127" s="99">
        <v>17.87</v>
      </c>
      <c r="BC127" s="99">
        <v>41.5</v>
      </c>
      <c r="BD127" s="99">
        <v>39.590000000000003</v>
      </c>
      <c r="BE127" s="99">
        <v>41.81</v>
      </c>
      <c r="BF127" s="99">
        <v>86.17</v>
      </c>
      <c r="BG127" s="99">
        <v>14.21</v>
      </c>
      <c r="BH127" s="99">
        <v>12.37</v>
      </c>
      <c r="BI127" s="99">
        <v>23.35</v>
      </c>
      <c r="BJ127" s="99">
        <v>3.4</v>
      </c>
      <c r="BK127" s="99">
        <v>61.34</v>
      </c>
      <c r="BL127" s="99">
        <v>9.43</v>
      </c>
      <c r="BM127" s="99">
        <v>11.42</v>
      </c>
    </row>
    <row r="128" spans="1:65" x14ac:dyDescent="0.25">
      <c r="A128" s="13">
        <v>2741060840</v>
      </c>
      <c r="B128" s="14" t="s">
        <v>400</v>
      </c>
      <c r="C128" s="14" t="s">
        <v>406</v>
      </c>
      <c r="D128" s="14" t="s">
        <v>407</v>
      </c>
      <c r="E128" s="99">
        <v>15.62</v>
      </c>
      <c r="F128" s="99">
        <v>6.89</v>
      </c>
      <c r="G128" s="99">
        <v>4.4800000000000004</v>
      </c>
      <c r="H128" s="99">
        <v>1.45</v>
      </c>
      <c r="I128" s="99">
        <v>1.2</v>
      </c>
      <c r="J128" s="99">
        <v>4.66</v>
      </c>
      <c r="K128" s="99">
        <v>3.55</v>
      </c>
      <c r="L128" s="99">
        <v>1.53</v>
      </c>
      <c r="M128" s="99">
        <v>4.55</v>
      </c>
      <c r="N128" s="99">
        <v>4.2300000000000004</v>
      </c>
      <c r="O128" s="99">
        <v>0.73</v>
      </c>
      <c r="P128" s="99">
        <v>1.91</v>
      </c>
      <c r="Q128" s="99">
        <v>3.6</v>
      </c>
      <c r="R128" s="99">
        <v>4.49</v>
      </c>
      <c r="S128" s="99">
        <v>5.28</v>
      </c>
      <c r="T128" s="99">
        <v>4.74</v>
      </c>
      <c r="U128" s="99">
        <v>4.59</v>
      </c>
      <c r="V128" s="99">
        <v>1.6</v>
      </c>
      <c r="W128" s="99">
        <v>2.77</v>
      </c>
      <c r="X128" s="99">
        <v>1.97</v>
      </c>
      <c r="Y128" s="99">
        <v>19.57</v>
      </c>
      <c r="Z128" s="99">
        <v>8.69</v>
      </c>
      <c r="AA128" s="99">
        <v>3.72</v>
      </c>
      <c r="AB128" s="99">
        <v>1.94</v>
      </c>
      <c r="AC128" s="99">
        <v>3.89</v>
      </c>
      <c r="AD128" s="99">
        <v>2.68</v>
      </c>
      <c r="AE128" s="92">
        <v>1344.38</v>
      </c>
      <c r="AF128" s="92">
        <v>411545.25</v>
      </c>
      <c r="AG128" s="100">
        <v>6.85</v>
      </c>
      <c r="AH128" s="92">
        <v>2019.88</v>
      </c>
      <c r="AI128" s="99" t="s">
        <v>786</v>
      </c>
      <c r="AJ128" s="99">
        <v>117.94</v>
      </c>
      <c r="AK128" s="99">
        <v>73.58</v>
      </c>
      <c r="AL128" s="99">
        <v>191.51999999999998</v>
      </c>
      <c r="AM128" s="99">
        <v>190.9</v>
      </c>
      <c r="AN128" s="99">
        <v>59.05</v>
      </c>
      <c r="AO128" s="101">
        <v>2.984</v>
      </c>
      <c r="AP128" s="99">
        <v>150.1</v>
      </c>
      <c r="AQ128" s="99">
        <v>250.41</v>
      </c>
      <c r="AR128" s="99">
        <v>117.17</v>
      </c>
      <c r="AS128" s="99">
        <v>10.89</v>
      </c>
      <c r="AT128" s="99">
        <v>17.399999999999999</v>
      </c>
      <c r="AU128" s="99">
        <v>5.74</v>
      </c>
      <c r="AV128" s="99">
        <v>13.82</v>
      </c>
      <c r="AW128" s="99">
        <v>5.1100000000000003</v>
      </c>
      <c r="AX128" s="99">
        <v>30.56</v>
      </c>
      <c r="AY128" s="99">
        <v>43.38</v>
      </c>
      <c r="AZ128" s="99">
        <v>4.1100000000000003</v>
      </c>
      <c r="BA128" s="99">
        <v>1.53</v>
      </c>
      <c r="BB128" s="99">
        <v>19.899999999999999</v>
      </c>
      <c r="BC128" s="99">
        <v>53.45</v>
      </c>
      <c r="BD128" s="99">
        <v>46.2</v>
      </c>
      <c r="BE128" s="99">
        <v>44.74</v>
      </c>
      <c r="BF128" s="99">
        <v>122</v>
      </c>
      <c r="BG128" s="99">
        <v>10.46</v>
      </c>
      <c r="BH128" s="99">
        <v>13.52</v>
      </c>
      <c r="BI128" s="99">
        <v>25.25</v>
      </c>
      <c r="BJ128" s="99">
        <v>4.99</v>
      </c>
      <c r="BK128" s="99">
        <v>58</v>
      </c>
      <c r="BL128" s="99">
        <v>9.2899999999999991</v>
      </c>
      <c r="BM128" s="99">
        <v>10.82</v>
      </c>
    </row>
    <row r="129" spans="1:65" x14ac:dyDescent="0.25">
      <c r="A129" s="13">
        <v>2733460880</v>
      </c>
      <c r="B129" s="14" t="s">
        <v>400</v>
      </c>
      <c r="C129" s="14" t="s">
        <v>403</v>
      </c>
      <c r="D129" s="14" t="s">
        <v>405</v>
      </c>
      <c r="E129" s="99">
        <v>15.62</v>
      </c>
      <c r="F129" s="99">
        <v>6.9</v>
      </c>
      <c r="G129" s="99">
        <v>5.78</v>
      </c>
      <c r="H129" s="99">
        <v>1.46</v>
      </c>
      <c r="I129" s="99">
        <v>1.21</v>
      </c>
      <c r="J129" s="99">
        <v>4.62</v>
      </c>
      <c r="K129" s="99">
        <v>4.0199999999999996</v>
      </c>
      <c r="L129" s="99">
        <v>1.69</v>
      </c>
      <c r="M129" s="99">
        <v>4.97</v>
      </c>
      <c r="N129" s="99">
        <v>4.2300000000000004</v>
      </c>
      <c r="O129" s="99">
        <v>0.94</v>
      </c>
      <c r="P129" s="99">
        <v>1.96</v>
      </c>
      <c r="Q129" s="99">
        <v>3.94</v>
      </c>
      <c r="R129" s="99">
        <v>4.66</v>
      </c>
      <c r="S129" s="99">
        <v>5.27</v>
      </c>
      <c r="T129" s="99">
        <v>5.47</v>
      </c>
      <c r="U129" s="99">
        <v>5.75</v>
      </c>
      <c r="V129" s="99">
        <v>1.57</v>
      </c>
      <c r="W129" s="99">
        <v>2.91</v>
      </c>
      <c r="X129" s="99">
        <v>2.2000000000000002</v>
      </c>
      <c r="Y129" s="99">
        <v>20.95</v>
      </c>
      <c r="Z129" s="99">
        <v>9.34</v>
      </c>
      <c r="AA129" s="99">
        <v>3.78</v>
      </c>
      <c r="AB129" s="99">
        <v>2.0299999999999998</v>
      </c>
      <c r="AC129" s="99">
        <v>4.0999999999999996</v>
      </c>
      <c r="AD129" s="99">
        <v>2.84</v>
      </c>
      <c r="AE129" s="92">
        <v>1362.63</v>
      </c>
      <c r="AF129" s="92">
        <v>403146.25</v>
      </c>
      <c r="AG129" s="100">
        <v>6.78</v>
      </c>
      <c r="AH129" s="92">
        <v>1966.87</v>
      </c>
      <c r="AI129" s="99" t="s">
        <v>786</v>
      </c>
      <c r="AJ129" s="99">
        <v>92.16</v>
      </c>
      <c r="AK129" s="99">
        <v>101.01</v>
      </c>
      <c r="AL129" s="99">
        <v>193.17000000000002</v>
      </c>
      <c r="AM129" s="99">
        <v>192.4</v>
      </c>
      <c r="AN129" s="99">
        <v>62.21</v>
      </c>
      <c r="AO129" s="101">
        <v>3.089</v>
      </c>
      <c r="AP129" s="99">
        <v>120.66</v>
      </c>
      <c r="AQ129" s="99">
        <v>172.01</v>
      </c>
      <c r="AR129" s="99">
        <v>101.52</v>
      </c>
      <c r="AS129" s="99">
        <v>11.01</v>
      </c>
      <c r="AT129" s="99">
        <v>18.79</v>
      </c>
      <c r="AU129" s="99">
        <v>4.5</v>
      </c>
      <c r="AV129" s="99">
        <v>13.43</v>
      </c>
      <c r="AW129" s="99">
        <v>4.71</v>
      </c>
      <c r="AX129" s="99">
        <v>29.2</v>
      </c>
      <c r="AY129" s="99">
        <v>41.7</v>
      </c>
      <c r="AZ129" s="99">
        <v>4</v>
      </c>
      <c r="BA129" s="99">
        <v>2</v>
      </c>
      <c r="BB129" s="99">
        <v>18.059999999999999</v>
      </c>
      <c r="BC129" s="99">
        <v>42.33</v>
      </c>
      <c r="BD129" s="99">
        <v>35.43</v>
      </c>
      <c r="BE129" s="99">
        <v>41.77</v>
      </c>
      <c r="BF129" s="99">
        <v>88.06</v>
      </c>
      <c r="BG129" s="99">
        <v>14.21</v>
      </c>
      <c r="BH129" s="99">
        <v>11.63</v>
      </c>
      <c r="BI129" s="99">
        <v>28.1</v>
      </c>
      <c r="BJ129" s="99">
        <v>3.46</v>
      </c>
      <c r="BK129" s="99">
        <v>61.8</v>
      </c>
      <c r="BL129" s="99">
        <v>9.43</v>
      </c>
      <c r="BM129" s="99">
        <v>10.92</v>
      </c>
    </row>
    <row r="130" spans="1:65" x14ac:dyDescent="0.25">
      <c r="A130" s="13">
        <v>2825620500</v>
      </c>
      <c r="B130" s="14" t="s">
        <v>408</v>
      </c>
      <c r="C130" s="14" t="s">
        <v>409</v>
      </c>
      <c r="D130" s="14" t="s">
        <v>410</v>
      </c>
      <c r="E130" s="99">
        <v>15.61</v>
      </c>
      <c r="F130" s="99">
        <v>7.33</v>
      </c>
      <c r="G130" s="99">
        <v>4.4000000000000004</v>
      </c>
      <c r="H130" s="99">
        <v>1.44</v>
      </c>
      <c r="I130" s="99">
        <v>1.2</v>
      </c>
      <c r="J130" s="99">
        <v>4.59</v>
      </c>
      <c r="K130" s="99">
        <v>3.46</v>
      </c>
      <c r="L130" s="99">
        <v>1.4</v>
      </c>
      <c r="M130" s="99">
        <v>4.46</v>
      </c>
      <c r="N130" s="99">
        <v>4.9400000000000004</v>
      </c>
      <c r="O130" s="99">
        <v>0.73</v>
      </c>
      <c r="P130" s="99">
        <v>1.88</v>
      </c>
      <c r="Q130" s="99">
        <v>3.83</v>
      </c>
      <c r="R130" s="99">
        <v>4.4800000000000004</v>
      </c>
      <c r="S130" s="99">
        <v>5.15</v>
      </c>
      <c r="T130" s="99">
        <v>4.79</v>
      </c>
      <c r="U130" s="99">
        <v>4.3</v>
      </c>
      <c r="V130" s="99">
        <v>1.49</v>
      </c>
      <c r="W130" s="99">
        <v>2.77</v>
      </c>
      <c r="X130" s="99">
        <v>1.95</v>
      </c>
      <c r="Y130" s="99">
        <v>19.05</v>
      </c>
      <c r="Z130" s="99">
        <v>8.19</v>
      </c>
      <c r="AA130" s="99">
        <v>3.78</v>
      </c>
      <c r="AB130" s="99">
        <v>1.9</v>
      </c>
      <c r="AC130" s="99">
        <v>3.79</v>
      </c>
      <c r="AD130" s="99">
        <v>2.71</v>
      </c>
      <c r="AE130" s="92">
        <v>1277.25</v>
      </c>
      <c r="AF130" s="92">
        <v>389892.75</v>
      </c>
      <c r="AG130" s="100">
        <v>6.82</v>
      </c>
      <c r="AH130" s="92">
        <v>1908.85</v>
      </c>
      <c r="AI130" s="99" t="s">
        <v>786</v>
      </c>
      <c r="AJ130" s="99">
        <v>138.66</v>
      </c>
      <c r="AK130" s="99">
        <v>51.29</v>
      </c>
      <c r="AL130" s="99">
        <v>189.95</v>
      </c>
      <c r="AM130" s="99">
        <v>190.43</v>
      </c>
      <c r="AN130" s="99">
        <v>64.17</v>
      </c>
      <c r="AO130" s="101">
        <v>2.8610000000000002</v>
      </c>
      <c r="AP130" s="99">
        <v>118.08</v>
      </c>
      <c r="AQ130" s="99">
        <v>140.81</v>
      </c>
      <c r="AR130" s="99">
        <v>133.83000000000001</v>
      </c>
      <c r="AS130" s="99">
        <v>10.82</v>
      </c>
      <c r="AT130" s="99">
        <v>21.7</v>
      </c>
      <c r="AU130" s="99">
        <v>5.47</v>
      </c>
      <c r="AV130" s="99">
        <v>11.5</v>
      </c>
      <c r="AW130" s="99">
        <v>5.0599999999999996</v>
      </c>
      <c r="AX130" s="99">
        <v>29.61</v>
      </c>
      <c r="AY130" s="99">
        <v>51.77</v>
      </c>
      <c r="AZ130" s="99">
        <v>4.1100000000000003</v>
      </c>
      <c r="BA130" s="99">
        <v>1.58</v>
      </c>
      <c r="BB130" s="99">
        <v>13.98</v>
      </c>
      <c r="BC130" s="99">
        <v>31.52</v>
      </c>
      <c r="BD130" s="99">
        <v>21.35</v>
      </c>
      <c r="BE130" s="99">
        <v>25.96</v>
      </c>
      <c r="BF130" s="99">
        <v>91.48</v>
      </c>
      <c r="BG130" s="99">
        <v>5.12</v>
      </c>
      <c r="BH130" s="99">
        <v>10.72</v>
      </c>
      <c r="BI130" s="99">
        <v>16.63</v>
      </c>
      <c r="BJ130" s="99">
        <v>4.13</v>
      </c>
      <c r="BK130" s="99">
        <v>56.69</v>
      </c>
      <c r="BL130" s="99">
        <v>8.83</v>
      </c>
      <c r="BM130" s="99">
        <v>14.4</v>
      </c>
    </row>
    <row r="131" spans="1:65" x14ac:dyDescent="0.25">
      <c r="A131" s="13">
        <v>2827140600</v>
      </c>
      <c r="B131" s="14" t="s">
        <v>408</v>
      </c>
      <c r="C131" s="14" t="s">
        <v>411</v>
      </c>
      <c r="D131" s="14" t="s">
        <v>412</v>
      </c>
      <c r="E131" s="99">
        <v>15.63</v>
      </c>
      <c r="F131" s="99">
        <v>7.09</v>
      </c>
      <c r="G131" s="99">
        <v>4.78</v>
      </c>
      <c r="H131" s="99">
        <v>1.37</v>
      </c>
      <c r="I131" s="99">
        <v>1.18</v>
      </c>
      <c r="J131" s="99">
        <v>4.6399999999999997</v>
      </c>
      <c r="K131" s="99">
        <v>3.57</v>
      </c>
      <c r="L131" s="99">
        <v>1.44</v>
      </c>
      <c r="M131" s="99">
        <v>4.4800000000000004</v>
      </c>
      <c r="N131" s="99">
        <v>4.99</v>
      </c>
      <c r="O131" s="99">
        <v>0.72</v>
      </c>
      <c r="P131" s="99">
        <v>1.89</v>
      </c>
      <c r="Q131" s="99">
        <v>3.9</v>
      </c>
      <c r="R131" s="99">
        <v>4.4400000000000004</v>
      </c>
      <c r="S131" s="99">
        <v>5.28</v>
      </c>
      <c r="T131" s="99">
        <v>4.9800000000000004</v>
      </c>
      <c r="U131" s="99">
        <v>4.6500000000000004</v>
      </c>
      <c r="V131" s="99">
        <v>1.59</v>
      </c>
      <c r="W131" s="99">
        <v>2.75</v>
      </c>
      <c r="X131" s="99">
        <v>2</v>
      </c>
      <c r="Y131" s="99">
        <v>19.54</v>
      </c>
      <c r="Z131" s="99">
        <v>8.5500000000000007</v>
      </c>
      <c r="AA131" s="99">
        <v>3.54</v>
      </c>
      <c r="AB131" s="99">
        <v>1.93</v>
      </c>
      <c r="AC131" s="99">
        <v>3.87</v>
      </c>
      <c r="AD131" s="99">
        <v>2.7</v>
      </c>
      <c r="AE131" s="92">
        <v>1219.4000000000001</v>
      </c>
      <c r="AF131" s="92">
        <v>411717.75</v>
      </c>
      <c r="AG131" s="100">
        <v>6.94</v>
      </c>
      <c r="AH131" s="92">
        <v>2042.12</v>
      </c>
      <c r="AI131" s="99" t="s">
        <v>786</v>
      </c>
      <c r="AJ131" s="99">
        <v>104.32</v>
      </c>
      <c r="AK131" s="99">
        <v>51.68</v>
      </c>
      <c r="AL131" s="99">
        <v>156</v>
      </c>
      <c r="AM131" s="99">
        <v>190.43</v>
      </c>
      <c r="AN131" s="99">
        <v>50.71</v>
      </c>
      <c r="AO131" s="101">
        <v>2.8239999999999998</v>
      </c>
      <c r="AP131" s="99">
        <v>113.15</v>
      </c>
      <c r="AQ131" s="99">
        <v>132.33000000000001</v>
      </c>
      <c r="AR131" s="99">
        <v>135.08000000000001</v>
      </c>
      <c r="AS131" s="99">
        <v>10.91</v>
      </c>
      <c r="AT131" s="99">
        <v>19.760000000000002</v>
      </c>
      <c r="AU131" s="99">
        <v>5.67</v>
      </c>
      <c r="AV131" s="99">
        <v>11.28</v>
      </c>
      <c r="AW131" s="99">
        <v>4.9800000000000004</v>
      </c>
      <c r="AX131" s="99">
        <v>26.02</v>
      </c>
      <c r="AY131" s="99">
        <v>42.04</v>
      </c>
      <c r="AZ131" s="99">
        <v>4.08</v>
      </c>
      <c r="BA131" s="99">
        <v>1.38</v>
      </c>
      <c r="BB131" s="99">
        <v>16.510000000000002</v>
      </c>
      <c r="BC131" s="99">
        <v>44.32</v>
      </c>
      <c r="BD131" s="99">
        <v>29.88</v>
      </c>
      <c r="BE131" s="99">
        <v>29.62</v>
      </c>
      <c r="BF131" s="99">
        <v>103.2</v>
      </c>
      <c r="BG131" s="99">
        <v>11.73</v>
      </c>
      <c r="BH131" s="99">
        <v>12.4</v>
      </c>
      <c r="BI131" s="99">
        <v>18.96</v>
      </c>
      <c r="BJ131" s="99">
        <v>4.4400000000000004</v>
      </c>
      <c r="BK131" s="99">
        <v>54.17</v>
      </c>
      <c r="BL131" s="99">
        <v>9.15</v>
      </c>
      <c r="BM131" s="99">
        <v>13.35</v>
      </c>
    </row>
    <row r="132" spans="1:65" x14ac:dyDescent="0.25">
      <c r="A132" s="13">
        <v>2832940700</v>
      </c>
      <c r="B132" s="14" t="s">
        <v>408</v>
      </c>
      <c r="C132" s="14" t="s">
        <v>413</v>
      </c>
      <c r="D132" s="14" t="s">
        <v>414</v>
      </c>
      <c r="E132" s="99">
        <v>15.62</v>
      </c>
      <c r="F132" s="99">
        <v>7.02</v>
      </c>
      <c r="G132" s="99">
        <v>4.42</v>
      </c>
      <c r="H132" s="99">
        <v>1.29</v>
      </c>
      <c r="I132" s="99">
        <v>1.2</v>
      </c>
      <c r="J132" s="99">
        <v>4.58</v>
      </c>
      <c r="K132" s="99">
        <v>3.46</v>
      </c>
      <c r="L132" s="99">
        <v>1.4</v>
      </c>
      <c r="M132" s="99">
        <v>4.5199999999999996</v>
      </c>
      <c r="N132" s="99">
        <v>4.96</v>
      </c>
      <c r="O132" s="99">
        <v>0.73</v>
      </c>
      <c r="P132" s="99">
        <v>1.87</v>
      </c>
      <c r="Q132" s="99">
        <v>3.84</v>
      </c>
      <c r="R132" s="99">
        <v>4.5</v>
      </c>
      <c r="S132" s="99">
        <v>5.17</v>
      </c>
      <c r="T132" s="99">
        <v>4.79</v>
      </c>
      <c r="U132" s="99">
        <v>4.29</v>
      </c>
      <c r="V132" s="99">
        <v>1.49</v>
      </c>
      <c r="W132" s="99">
        <v>2.69</v>
      </c>
      <c r="X132" s="99">
        <v>1.95</v>
      </c>
      <c r="Y132" s="99">
        <v>18.989999999999998</v>
      </c>
      <c r="Z132" s="99">
        <v>8.1999999999999993</v>
      </c>
      <c r="AA132" s="99">
        <v>3.51</v>
      </c>
      <c r="AB132" s="99">
        <v>1.9</v>
      </c>
      <c r="AC132" s="99">
        <v>3.77</v>
      </c>
      <c r="AD132" s="99">
        <v>2.71</v>
      </c>
      <c r="AE132" s="92">
        <v>982.46</v>
      </c>
      <c r="AF132" s="92">
        <v>374000</v>
      </c>
      <c r="AG132" s="100">
        <v>7.02</v>
      </c>
      <c r="AH132" s="92">
        <v>1870.44</v>
      </c>
      <c r="AI132" s="99" t="s">
        <v>786</v>
      </c>
      <c r="AJ132" s="99">
        <v>143.21</v>
      </c>
      <c r="AK132" s="99">
        <v>51.68</v>
      </c>
      <c r="AL132" s="99">
        <v>194.89000000000001</v>
      </c>
      <c r="AM132" s="99">
        <v>190.43</v>
      </c>
      <c r="AN132" s="99">
        <v>64.06</v>
      </c>
      <c r="AO132" s="101">
        <v>2.8759999999999999</v>
      </c>
      <c r="AP132" s="99">
        <v>130.81</v>
      </c>
      <c r="AQ132" s="99">
        <v>124.03</v>
      </c>
      <c r="AR132" s="99">
        <v>128.44</v>
      </c>
      <c r="AS132" s="99">
        <v>10.81</v>
      </c>
      <c r="AT132" s="99">
        <v>18.55</v>
      </c>
      <c r="AU132" s="99">
        <v>5.48</v>
      </c>
      <c r="AV132" s="99">
        <v>11.57</v>
      </c>
      <c r="AW132" s="99">
        <v>5.25</v>
      </c>
      <c r="AX132" s="99">
        <v>24.08</v>
      </c>
      <c r="AY132" s="99">
        <v>40.42</v>
      </c>
      <c r="AZ132" s="99">
        <v>4.16</v>
      </c>
      <c r="BA132" s="99">
        <v>1.54</v>
      </c>
      <c r="BB132" s="99">
        <v>13.74</v>
      </c>
      <c r="BC132" s="99">
        <v>60.47</v>
      </c>
      <c r="BD132" s="99">
        <v>41.03</v>
      </c>
      <c r="BE132" s="99">
        <v>52.12</v>
      </c>
      <c r="BF132" s="99">
        <v>89.58</v>
      </c>
      <c r="BG132" s="99">
        <v>17.059999999999999</v>
      </c>
      <c r="BH132" s="99">
        <v>10.25</v>
      </c>
      <c r="BI132" s="99">
        <v>18.46</v>
      </c>
      <c r="BJ132" s="99">
        <v>4.45</v>
      </c>
      <c r="BK132" s="99">
        <v>50.75</v>
      </c>
      <c r="BL132" s="99">
        <v>8.7799999999999994</v>
      </c>
      <c r="BM132" s="99">
        <v>11.03</v>
      </c>
    </row>
    <row r="133" spans="1:65" x14ac:dyDescent="0.25">
      <c r="A133" s="13">
        <v>2846180850</v>
      </c>
      <c r="B133" s="14" t="s">
        <v>408</v>
      </c>
      <c r="C133" s="14" t="s">
        <v>415</v>
      </c>
      <c r="D133" s="14" t="s">
        <v>416</v>
      </c>
      <c r="E133" s="99">
        <v>15.63</v>
      </c>
      <c r="F133" s="99">
        <v>7.03</v>
      </c>
      <c r="G133" s="99">
        <v>4.5999999999999996</v>
      </c>
      <c r="H133" s="99">
        <v>1.49</v>
      </c>
      <c r="I133" s="99">
        <v>1.19</v>
      </c>
      <c r="J133" s="99">
        <v>4.5199999999999996</v>
      </c>
      <c r="K133" s="99">
        <v>3.41</v>
      </c>
      <c r="L133" s="99">
        <v>1.41</v>
      </c>
      <c r="M133" s="99">
        <v>4.42</v>
      </c>
      <c r="N133" s="99">
        <v>4.92</v>
      </c>
      <c r="O133" s="99">
        <v>0.72</v>
      </c>
      <c r="P133" s="99">
        <v>1.88</v>
      </c>
      <c r="Q133" s="99">
        <v>3.84</v>
      </c>
      <c r="R133" s="99">
        <v>4.46</v>
      </c>
      <c r="S133" s="99">
        <v>5.1100000000000003</v>
      </c>
      <c r="T133" s="99">
        <v>4.59</v>
      </c>
      <c r="U133" s="99">
        <v>4.3499999999999996</v>
      </c>
      <c r="V133" s="99">
        <v>1.51</v>
      </c>
      <c r="W133" s="99">
        <v>2.57</v>
      </c>
      <c r="X133" s="99">
        <v>1.94</v>
      </c>
      <c r="Y133" s="99">
        <v>19.14</v>
      </c>
      <c r="Z133" s="99">
        <v>8.15</v>
      </c>
      <c r="AA133" s="99">
        <v>3.18</v>
      </c>
      <c r="AB133" s="99">
        <v>1.81</v>
      </c>
      <c r="AC133" s="99">
        <v>3.77</v>
      </c>
      <c r="AD133" s="99">
        <v>2.67</v>
      </c>
      <c r="AE133" s="92">
        <v>861.75</v>
      </c>
      <c r="AF133" s="92">
        <v>364425</v>
      </c>
      <c r="AG133" s="100">
        <v>7.08</v>
      </c>
      <c r="AH133" s="92">
        <v>1833.78</v>
      </c>
      <c r="AI133" s="99" t="s">
        <v>786</v>
      </c>
      <c r="AJ133" s="99">
        <v>98.31</v>
      </c>
      <c r="AK133" s="99">
        <v>58.45</v>
      </c>
      <c r="AL133" s="99">
        <v>156.76</v>
      </c>
      <c r="AM133" s="99">
        <v>190.8</v>
      </c>
      <c r="AN133" s="99">
        <v>61.33</v>
      </c>
      <c r="AO133" s="101">
        <v>2.82</v>
      </c>
      <c r="AP133" s="99">
        <v>118.33</v>
      </c>
      <c r="AQ133" s="99">
        <v>86.25</v>
      </c>
      <c r="AR133" s="99">
        <v>110.25</v>
      </c>
      <c r="AS133" s="99">
        <v>10.81</v>
      </c>
      <c r="AT133" s="99">
        <v>25.14</v>
      </c>
      <c r="AU133" s="99">
        <v>5</v>
      </c>
      <c r="AV133" s="99">
        <v>11.53</v>
      </c>
      <c r="AW133" s="99">
        <v>5.03</v>
      </c>
      <c r="AX133" s="99">
        <v>23.58</v>
      </c>
      <c r="AY133" s="99">
        <v>28.32</v>
      </c>
      <c r="AZ133" s="99">
        <v>4.09</v>
      </c>
      <c r="BA133" s="99">
        <v>1.32</v>
      </c>
      <c r="BB133" s="99">
        <v>11.86</v>
      </c>
      <c r="BC133" s="99">
        <v>25.51</v>
      </c>
      <c r="BD133" s="99">
        <v>18.239999999999998</v>
      </c>
      <c r="BE133" s="99">
        <v>21.66</v>
      </c>
      <c r="BF133" s="99">
        <v>83.79</v>
      </c>
      <c r="BG133" s="99">
        <v>7.54</v>
      </c>
      <c r="BH133" s="99">
        <v>10.72</v>
      </c>
      <c r="BI133" s="99">
        <v>12.5</v>
      </c>
      <c r="BJ133" s="99">
        <v>3.85</v>
      </c>
      <c r="BK133" s="99">
        <v>69.02</v>
      </c>
      <c r="BL133" s="99">
        <v>8.94</v>
      </c>
      <c r="BM133" s="99">
        <v>11.25</v>
      </c>
    </row>
    <row r="134" spans="1:65" x14ac:dyDescent="0.25">
      <c r="A134" s="13">
        <v>2917860250</v>
      </c>
      <c r="B134" s="14" t="s">
        <v>417</v>
      </c>
      <c r="C134" s="14" t="s">
        <v>418</v>
      </c>
      <c r="D134" s="14" t="s">
        <v>419</v>
      </c>
      <c r="E134" s="99">
        <v>15.61</v>
      </c>
      <c r="F134" s="99">
        <v>6.94</v>
      </c>
      <c r="G134" s="99">
        <v>5.16</v>
      </c>
      <c r="H134" s="99">
        <v>1.49</v>
      </c>
      <c r="I134" s="99">
        <v>1.2</v>
      </c>
      <c r="J134" s="99">
        <v>4.72</v>
      </c>
      <c r="K134" s="99">
        <v>3.67</v>
      </c>
      <c r="L134" s="99">
        <v>1.48</v>
      </c>
      <c r="M134" s="99">
        <v>4.57</v>
      </c>
      <c r="N134" s="99">
        <v>4.38</v>
      </c>
      <c r="O134" s="99">
        <v>0.74</v>
      </c>
      <c r="P134" s="99">
        <v>1.88</v>
      </c>
      <c r="Q134" s="99">
        <v>3.74</v>
      </c>
      <c r="R134" s="99">
        <v>4.5199999999999996</v>
      </c>
      <c r="S134" s="99">
        <v>5.37</v>
      </c>
      <c r="T134" s="99">
        <v>4.6100000000000003</v>
      </c>
      <c r="U134" s="99">
        <v>4.8600000000000003</v>
      </c>
      <c r="V134" s="99">
        <v>1.62</v>
      </c>
      <c r="W134" s="99">
        <v>2.52</v>
      </c>
      <c r="X134" s="99">
        <v>2.02</v>
      </c>
      <c r="Y134" s="99">
        <v>20.05</v>
      </c>
      <c r="Z134" s="99">
        <v>8.84</v>
      </c>
      <c r="AA134" s="99">
        <v>3.17</v>
      </c>
      <c r="AB134" s="99">
        <v>1.97</v>
      </c>
      <c r="AC134" s="99">
        <v>3.8</v>
      </c>
      <c r="AD134" s="99">
        <v>2.71</v>
      </c>
      <c r="AE134" s="92">
        <v>1086.96</v>
      </c>
      <c r="AF134" s="92">
        <v>446788</v>
      </c>
      <c r="AG134" s="100">
        <v>6.6</v>
      </c>
      <c r="AH134" s="92">
        <v>2141.33</v>
      </c>
      <c r="AI134" s="99" t="s">
        <v>786</v>
      </c>
      <c r="AJ134" s="99">
        <v>114.71</v>
      </c>
      <c r="AK134" s="99">
        <v>78.510000000000005</v>
      </c>
      <c r="AL134" s="99">
        <v>193.22</v>
      </c>
      <c r="AM134" s="99">
        <v>200.02</v>
      </c>
      <c r="AN134" s="99">
        <v>43.13</v>
      </c>
      <c r="AO134" s="101">
        <v>3.048</v>
      </c>
      <c r="AP134" s="99">
        <v>143.38</v>
      </c>
      <c r="AQ134" s="99">
        <v>190.75</v>
      </c>
      <c r="AR134" s="99">
        <v>96.5</v>
      </c>
      <c r="AS134" s="99">
        <v>10.94</v>
      </c>
      <c r="AT134" s="99">
        <v>19.059999999999999</v>
      </c>
      <c r="AU134" s="99">
        <v>5.17</v>
      </c>
      <c r="AV134" s="99">
        <v>10.97</v>
      </c>
      <c r="AW134" s="99">
        <v>5.21</v>
      </c>
      <c r="AX134" s="99">
        <v>29.75</v>
      </c>
      <c r="AY134" s="99">
        <v>46.25</v>
      </c>
      <c r="AZ134" s="99">
        <v>4.1900000000000004</v>
      </c>
      <c r="BA134" s="99">
        <v>1.41</v>
      </c>
      <c r="BB134" s="99">
        <v>19.63</v>
      </c>
      <c r="BC134" s="99">
        <v>38.49</v>
      </c>
      <c r="BD134" s="99">
        <v>32.57</v>
      </c>
      <c r="BE134" s="99">
        <v>38.119999999999997</v>
      </c>
      <c r="BF134" s="99">
        <v>83.13</v>
      </c>
      <c r="BG134" s="99">
        <v>4.9800000000000004</v>
      </c>
      <c r="BH134" s="99">
        <v>11.93</v>
      </c>
      <c r="BI134" s="99">
        <v>17.21</v>
      </c>
      <c r="BJ134" s="99">
        <v>3.84</v>
      </c>
      <c r="BK134" s="99">
        <v>66.88</v>
      </c>
      <c r="BL134" s="99">
        <v>9.07</v>
      </c>
      <c r="BM134" s="99">
        <v>11.23</v>
      </c>
    </row>
    <row r="135" spans="1:65" x14ac:dyDescent="0.25">
      <c r="A135" s="13">
        <v>2927900500</v>
      </c>
      <c r="B135" s="14" t="s">
        <v>417</v>
      </c>
      <c r="C135" s="14" t="s">
        <v>420</v>
      </c>
      <c r="D135" s="14" t="s">
        <v>421</v>
      </c>
      <c r="E135" s="99">
        <v>15.62</v>
      </c>
      <c r="F135" s="99">
        <v>6.94</v>
      </c>
      <c r="G135" s="99">
        <v>4.42</v>
      </c>
      <c r="H135" s="99">
        <v>1.46</v>
      </c>
      <c r="I135" s="99">
        <v>1.19</v>
      </c>
      <c r="J135" s="99">
        <v>4.49</v>
      </c>
      <c r="K135" s="99">
        <v>3.44</v>
      </c>
      <c r="L135" s="99">
        <v>1.4</v>
      </c>
      <c r="M135" s="99">
        <v>4.3499999999999996</v>
      </c>
      <c r="N135" s="99">
        <v>4.28</v>
      </c>
      <c r="O135" s="99">
        <v>0.73</v>
      </c>
      <c r="P135" s="99">
        <v>1.87</v>
      </c>
      <c r="Q135" s="99">
        <v>3.58</v>
      </c>
      <c r="R135" s="99">
        <v>4.42</v>
      </c>
      <c r="S135" s="99">
        <v>5.23</v>
      </c>
      <c r="T135" s="99">
        <v>4.26</v>
      </c>
      <c r="U135" s="99">
        <v>4.38</v>
      </c>
      <c r="V135" s="99">
        <v>1.49</v>
      </c>
      <c r="W135" s="99">
        <v>2.71</v>
      </c>
      <c r="X135" s="99">
        <v>1.94</v>
      </c>
      <c r="Y135" s="99">
        <v>19.43</v>
      </c>
      <c r="Z135" s="99">
        <v>8.2100000000000009</v>
      </c>
      <c r="AA135" s="99">
        <v>3.28</v>
      </c>
      <c r="AB135" s="99">
        <v>1.78</v>
      </c>
      <c r="AC135" s="99">
        <v>3.79</v>
      </c>
      <c r="AD135" s="99">
        <v>2.65</v>
      </c>
      <c r="AE135" s="92">
        <v>1042.75</v>
      </c>
      <c r="AF135" s="92">
        <v>334766.75</v>
      </c>
      <c r="AG135" s="100">
        <v>7</v>
      </c>
      <c r="AH135" s="92">
        <v>1673.26</v>
      </c>
      <c r="AI135" s="99" t="s">
        <v>786</v>
      </c>
      <c r="AJ135" s="99">
        <v>127.54</v>
      </c>
      <c r="AK135" s="99">
        <v>104.79</v>
      </c>
      <c r="AL135" s="99">
        <v>232.33</v>
      </c>
      <c r="AM135" s="99">
        <v>199.44</v>
      </c>
      <c r="AN135" s="99">
        <v>43.8</v>
      </c>
      <c r="AO135" s="101">
        <v>2.7869999999999999</v>
      </c>
      <c r="AP135" s="99">
        <v>117.11</v>
      </c>
      <c r="AQ135" s="99">
        <v>144.5</v>
      </c>
      <c r="AR135" s="99">
        <v>100.5</v>
      </c>
      <c r="AS135" s="99">
        <v>10.83</v>
      </c>
      <c r="AT135" s="99">
        <v>21.68</v>
      </c>
      <c r="AU135" s="99">
        <v>6.26</v>
      </c>
      <c r="AV135" s="99">
        <v>13.07</v>
      </c>
      <c r="AW135" s="99">
        <v>5.63</v>
      </c>
      <c r="AX135" s="99">
        <v>22.02</v>
      </c>
      <c r="AY135" s="99">
        <v>43.75</v>
      </c>
      <c r="AZ135" s="99">
        <v>4.08</v>
      </c>
      <c r="BA135" s="99">
        <v>1.3</v>
      </c>
      <c r="BB135" s="99">
        <v>12.44</v>
      </c>
      <c r="BC135" s="99">
        <v>36.86</v>
      </c>
      <c r="BD135" s="99">
        <v>17.190000000000001</v>
      </c>
      <c r="BE135" s="99">
        <v>29.29</v>
      </c>
      <c r="BF135" s="99">
        <v>93.79</v>
      </c>
      <c r="BG135" s="99">
        <v>5.62</v>
      </c>
      <c r="BH135" s="99">
        <v>11.32</v>
      </c>
      <c r="BI135" s="99">
        <v>12.69</v>
      </c>
      <c r="BJ135" s="99">
        <v>3.08</v>
      </c>
      <c r="BK135" s="99">
        <v>53.74</v>
      </c>
      <c r="BL135" s="99">
        <v>9.44</v>
      </c>
      <c r="BM135" s="99">
        <v>11.04</v>
      </c>
    </row>
    <row r="136" spans="1:65" x14ac:dyDescent="0.25">
      <c r="A136" s="13">
        <v>2928140600</v>
      </c>
      <c r="B136" s="14" t="s">
        <v>417</v>
      </c>
      <c r="C136" s="14" t="s">
        <v>422</v>
      </c>
      <c r="D136" s="14" t="s">
        <v>423</v>
      </c>
      <c r="E136" s="99">
        <v>15.62</v>
      </c>
      <c r="F136" s="99">
        <v>6.87</v>
      </c>
      <c r="G136" s="99">
        <v>4.7699999999999996</v>
      </c>
      <c r="H136" s="99">
        <v>1.47</v>
      </c>
      <c r="I136" s="99">
        <v>1.19</v>
      </c>
      <c r="J136" s="99">
        <v>4.68</v>
      </c>
      <c r="K136" s="99">
        <v>3.57</v>
      </c>
      <c r="L136" s="99">
        <v>1.46</v>
      </c>
      <c r="M136" s="99">
        <v>4.6100000000000003</v>
      </c>
      <c r="N136" s="99">
        <v>5.05</v>
      </c>
      <c r="O136" s="99">
        <v>0.73</v>
      </c>
      <c r="P136" s="99">
        <v>1.9</v>
      </c>
      <c r="Q136" s="99">
        <v>3.68</v>
      </c>
      <c r="R136" s="99">
        <v>4.46</v>
      </c>
      <c r="S136" s="99">
        <v>5.24</v>
      </c>
      <c r="T136" s="99">
        <v>4.55</v>
      </c>
      <c r="U136" s="99">
        <v>4.5999999999999996</v>
      </c>
      <c r="V136" s="99">
        <v>1.53</v>
      </c>
      <c r="W136" s="99">
        <v>2.64</v>
      </c>
      <c r="X136" s="99">
        <v>2.04</v>
      </c>
      <c r="Y136" s="99">
        <v>19.66</v>
      </c>
      <c r="Z136" s="99">
        <v>8.5</v>
      </c>
      <c r="AA136" s="99">
        <v>3.53</v>
      </c>
      <c r="AB136" s="99">
        <v>1.95</v>
      </c>
      <c r="AC136" s="99">
        <v>3.86</v>
      </c>
      <c r="AD136" s="99">
        <v>2.68</v>
      </c>
      <c r="AE136" s="92">
        <v>1504.18</v>
      </c>
      <c r="AF136" s="92">
        <v>427710.5</v>
      </c>
      <c r="AG136" s="100">
        <v>6.74</v>
      </c>
      <c r="AH136" s="92">
        <v>2079.56</v>
      </c>
      <c r="AI136" s="99" t="s">
        <v>786</v>
      </c>
      <c r="AJ136" s="99">
        <v>104.57</v>
      </c>
      <c r="AK136" s="99">
        <v>111.09</v>
      </c>
      <c r="AL136" s="99">
        <v>215.66</v>
      </c>
      <c r="AM136" s="99">
        <v>202.81</v>
      </c>
      <c r="AN136" s="99">
        <v>51.08</v>
      </c>
      <c r="AO136" s="101">
        <v>2.9780000000000002</v>
      </c>
      <c r="AP136" s="99">
        <v>94.93</v>
      </c>
      <c r="AQ136" s="99">
        <v>96.49</v>
      </c>
      <c r="AR136" s="99">
        <v>108.75</v>
      </c>
      <c r="AS136" s="99">
        <v>10.96</v>
      </c>
      <c r="AT136" s="99">
        <v>16.7</v>
      </c>
      <c r="AU136" s="99">
        <v>5.41</v>
      </c>
      <c r="AV136" s="99">
        <v>11.8</v>
      </c>
      <c r="AW136" s="99">
        <v>5.04</v>
      </c>
      <c r="AX136" s="99">
        <v>22.55</v>
      </c>
      <c r="AY136" s="99">
        <v>35.229999999999997</v>
      </c>
      <c r="AZ136" s="99">
        <v>4.08</v>
      </c>
      <c r="BA136" s="99">
        <v>1.75</v>
      </c>
      <c r="BB136" s="99">
        <v>17.25</v>
      </c>
      <c r="BC136" s="99">
        <v>31.04</v>
      </c>
      <c r="BD136" s="99">
        <v>28.52</v>
      </c>
      <c r="BE136" s="99">
        <v>25.87</v>
      </c>
      <c r="BF136" s="99">
        <v>79.97</v>
      </c>
      <c r="BG136" s="99">
        <v>14.08</v>
      </c>
      <c r="BH136" s="99">
        <v>11.48</v>
      </c>
      <c r="BI136" s="99">
        <v>15.28</v>
      </c>
      <c r="BJ136" s="99">
        <v>3.91</v>
      </c>
      <c r="BK136" s="99">
        <v>57.66</v>
      </c>
      <c r="BL136" s="99">
        <v>9.36</v>
      </c>
      <c r="BM136" s="99">
        <v>10.72</v>
      </c>
    </row>
    <row r="137" spans="1:65" x14ac:dyDescent="0.25">
      <c r="A137" s="13">
        <v>2944180920</v>
      </c>
      <c r="B137" s="14" t="s">
        <v>417</v>
      </c>
      <c r="C137" s="14" t="s">
        <v>426</v>
      </c>
      <c r="D137" s="14" t="s">
        <v>427</v>
      </c>
      <c r="E137" s="99">
        <v>15.62</v>
      </c>
      <c r="F137" s="99">
        <v>7.03</v>
      </c>
      <c r="G137" s="99">
        <v>4.5199999999999996</v>
      </c>
      <c r="H137" s="99">
        <v>1.47</v>
      </c>
      <c r="I137" s="99">
        <v>1.18</v>
      </c>
      <c r="J137" s="99">
        <v>4.5199999999999996</v>
      </c>
      <c r="K137" s="99">
        <v>3.31</v>
      </c>
      <c r="L137" s="99">
        <v>1.41</v>
      </c>
      <c r="M137" s="99">
        <v>4.3600000000000003</v>
      </c>
      <c r="N137" s="99">
        <v>5.29</v>
      </c>
      <c r="O137" s="99">
        <v>0.73</v>
      </c>
      <c r="P137" s="99">
        <v>1.88</v>
      </c>
      <c r="Q137" s="99">
        <v>3.54</v>
      </c>
      <c r="R137" s="99">
        <v>4.3899999999999997</v>
      </c>
      <c r="S137" s="99">
        <v>5.26</v>
      </c>
      <c r="T137" s="99">
        <v>4.28</v>
      </c>
      <c r="U137" s="99">
        <v>4.4800000000000004</v>
      </c>
      <c r="V137" s="99">
        <v>1.51</v>
      </c>
      <c r="W137" s="99">
        <v>2.65</v>
      </c>
      <c r="X137" s="99">
        <v>1.97</v>
      </c>
      <c r="Y137" s="99">
        <v>19.440000000000001</v>
      </c>
      <c r="Z137" s="99">
        <v>8.2200000000000006</v>
      </c>
      <c r="AA137" s="99">
        <v>3.31</v>
      </c>
      <c r="AB137" s="99">
        <v>1.78</v>
      </c>
      <c r="AC137" s="99">
        <v>3.94</v>
      </c>
      <c r="AD137" s="99">
        <v>2.62</v>
      </c>
      <c r="AE137" s="92">
        <v>992.26</v>
      </c>
      <c r="AF137" s="92">
        <v>436590.57</v>
      </c>
      <c r="AG137" s="100">
        <v>6.66</v>
      </c>
      <c r="AH137" s="92">
        <v>2104.61</v>
      </c>
      <c r="AI137" s="99" t="s">
        <v>786</v>
      </c>
      <c r="AJ137" s="99">
        <v>88.32</v>
      </c>
      <c r="AK137" s="99">
        <v>63.42</v>
      </c>
      <c r="AL137" s="99">
        <v>151.74</v>
      </c>
      <c r="AM137" s="99">
        <v>193.34</v>
      </c>
      <c r="AN137" s="99">
        <v>52.13</v>
      </c>
      <c r="AO137" s="101">
        <v>2.9289999999999998</v>
      </c>
      <c r="AP137" s="99">
        <v>143.11000000000001</v>
      </c>
      <c r="AQ137" s="99">
        <v>124.14</v>
      </c>
      <c r="AR137" s="99">
        <v>115.99</v>
      </c>
      <c r="AS137" s="99">
        <v>10.87</v>
      </c>
      <c r="AT137" s="99">
        <v>21.05</v>
      </c>
      <c r="AU137" s="99">
        <v>5.08</v>
      </c>
      <c r="AV137" s="99">
        <v>11.07</v>
      </c>
      <c r="AW137" s="99">
        <v>5.29</v>
      </c>
      <c r="AX137" s="99">
        <v>23.94</v>
      </c>
      <c r="AY137" s="99">
        <v>40.74</v>
      </c>
      <c r="AZ137" s="99">
        <v>4.09</v>
      </c>
      <c r="BA137" s="99">
        <v>1.37</v>
      </c>
      <c r="BB137" s="99">
        <v>14.81</v>
      </c>
      <c r="BC137" s="99">
        <v>39.69</v>
      </c>
      <c r="BD137" s="99">
        <v>28.46</v>
      </c>
      <c r="BE137" s="99">
        <v>38.880000000000003</v>
      </c>
      <c r="BF137" s="99">
        <v>89.12</v>
      </c>
      <c r="BG137" s="99">
        <v>7.55</v>
      </c>
      <c r="BH137" s="99">
        <v>13.43</v>
      </c>
      <c r="BI137" s="99">
        <v>17.48</v>
      </c>
      <c r="BJ137" s="99">
        <v>4.2</v>
      </c>
      <c r="BK137" s="99">
        <v>57.01</v>
      </c>
      <c r="BL137" s="99">
        <v>9.44</v>
      </c>
      <c r="BM137" s="99">
        <v>10.95</v>
      </c>
    </row>
    <row r="138" spans="1:65" x14ac:dyDescent="0.25">
      <c r="A138" s="13">
        <v>2941180880</v>
      </c>
      <c r="B138" s="14" t="s">
        <v>417</v>
      </c>
      <c r="C138" s="14" t="s">
        <v>424</v>
      </c>
      <c r="D138" s="14" t="s">
        <v>425</v>
      </c>
      <c r="E138" s="99">
        <v>15.6</v>
      </c>
      <c r="F138" s="99">
        <v>7.03</v>
      </c>
      <c r="G138" s="99">
        <v>5.17</v>
      </c>
      <c r="H138" s="99">
        <v>1.46</v>
      </c>
      <c r="I138" s="99">
        <v>1.22</v>
      </c>
      <c r="J138" s="99">
        <v>4.6900000000000004</v>
      </c>
      <c r="K138" s="99">
        <v>3.71</v>
      </c>
      <c r="L138" s="99">
        <v>1.5</v>
      </c>
      <c r="M138" s="99">
        <v>4.63</v>
      </c>
      <c r="N138" s="99">
        <v>4.49</v>
      </c>
      <c r="O138" s="99">
        <v>0.77</v>
      </c>
      <c r="P138" s="99">
        <v>1.91</v>
      </c>
      <c r="Q138" s="99">
        <v>3.7</v>
      </c>
      <c r="R138" s="99">
        <v>4.5</v>
      </c>
      <c r="S138" s="99">
        <v>5.27</v>
      </c>
      <c r="T138" s="99">
        <v>4.7699999999999996</v>
      </c>
      <c r="U138" s="99">
        <v>4.8099999999999996</v>
      </c>
      <c r="V138" s="99">
        <v>1.69</v>
      </c>
      <c r="W138" s="99">
        <v>2.77</v>
      </c>
      <c r="X138" s="99">
        <v>1.97</v>
      </c>
      <c r="Y138" s="99">
        <v>20.11</v>
      </c>
      <c r="Z138" s="99">
        <v>8.75</v>
      </c>
      <c r="AA138" s="99">
        <v>3.77</v>
      </c>
      <c r="AB138" s="99">
        <v>2.0499999999999998</v>
      </c>
      <c r="AC138" s="99">
        <v>3.87</v>
      </c>
      <c r="AD138" s="99">
        <v>2.72</v>
      </c>
      <c r="AE138" s="92">
        <v>1129.26</v>
      </c>
      <c r="AF138" s="92">
        <v>423328.92</v>
      </c>
      <c r="AG138" s="100">
        <v>6.55</v>
      </c>
      <c r="AH138" s="92">
        <v>2016.93</v>
      </c>
      <c r="AI138" s="99" t="s">
        <v>786</v>
      </c>
      <c r="AJ138" s="99">
        <v>100.98</v>
      </c>
      <c r="AK138" s="99">
        <v>89.9</v>
      </c>
      <c r="AL138" s="99">
        <v>190.88</v>
      </c>
      <c r="AM138" s="99">
        <v>203.93</v>
      </c>
      <c r="AN138" s="99">
        <v>45.95</v>
      </c>
      <c r="AO138" s="101">
        <v>3.2949999999999999</v>
      </c>
      <c r="AP138" s="99">
        <v>98.76</v>
      </c>
      <c r="AQ138" s="99">
        <v>94.02</v>
      </c>
      <c r="AR138" s="99">
        <v>116.6</v>
      </c>
      <c r="AS138" s="99">
        <v>10.99</v>
      </c>
      <c r="AT138" s="99">
        <v>20.059999999999999</v>
      </c>
      <c r="AU138" s="99">
        <v>5.35</v>
      </c>
      <c r="AV138" s="99">
        <v>11.33</v>
      </c>
      <c r="AW138" s="99">
        <v>5.21</v>
      </c>
      <c r="AX138" s="99">
        <v>21.91</v>
      </c>
      <c r="AY138" s="99">
        <v>41.53</v>
      </c>
      <c r="AZ138" s="99">
        <v>4.08</v>
      </c>
      <c r="BA138" s="99">
        <v>1.71</v>
      </c>
      <c r="BB138" s="99">
        <v>15.14</v>
      </c>
      <c r="BC138" s="99">
        <v>28.29</v>
      </c>
      <c r="BD138" s="99">
        <v>29.54</v>
      </c>
      <c r="BE138" s="99">
        <v>16.36</v>
      </c>
      <c r="BF138" s="99">
        <v>90.36</v>
      </c>
      <c r="BG138" s="99">
        <v>12.37</v>
      </c>
      <c r="BH138" s="99">
        <v>12.24</v>
      </c>
      <c r="BI138" s="99">
        <v>19.809999999999999</v>
      </c>
      <c r="BJ138" s="99">
        <v>4.03</v>
      </c>
      <c r="BK138" s="99">
        <v>63.62</v>
      </c>
      <c r="BL138" s="99">
        <v>9.52</v>
      </c>
      <c r="BM138" s="99">
        <v>10.79</v>
      </c>
    </row>
    <row r="139" spans="1:65" x14ac:dyDescent="0.25">
      <c r="A139" s="13">
        <v>3013740200</v>
      </c>
      <c r="B139" s="14" t="s">
        <v>428</v>
      </c>
      <c r="C139" s="14" t="s">
        <v>840</v>
      </c>
      <c r="D139" s="14" t="s">
        <v>841</v>
      </c>
      <c r="E139" s="99">
        <v>15.67</v>
      </c>
      <c r="F139" s="99">
        <v>7.75</v>
      </c>
      <c r="G139" s="99">
        <v>4.87</v>
      </c>
      <c r="H139" s="99">
        <v>1.47</v>
      </c>
      <c r="I139" s="99">
        <v>1.27</v>
      </c>
      <c r="J139" s="99">
        <v>4.5999999999999996</v>
      </c>
      <c r="K139" s="99">
        <v>3.6</v>
      </c>
      <c r="L139" s="99">
        <v>1.52</v>
      </c>
      <c r="M139" s="99">
        <v>4.43</v>
      </c>
      <c r="N139" s="99">
        <v>4.21</v>
      </c>
      <c r="O139" s="99">
        <v>0.73</v>
      </c>
      <c r="P139" s="99">
        <v>1.87</v>
      </c>
      <c r="Q139" s="99">
        <v>4.28</v>
      </c>
      <c r="R139" s="99">
        <v>4.7699999999999996</v>
      </c>
      <c r="S139" s="99">
        <v>7.32</v>
      </c>
      <c r="T139" s="99">
        <v>5.07</v>
      </c>
      <c r="U139" s="99">
        <v>6.4</v>
      </c>
      <c r="V139" s="99">
        <v>1.87</v>
      </c>
      <c r="W139" s="99">
        <v>2.94</v>
      </c>
      <c r="X139" s="99">
        <v>2.33</v>
      </c>
      <c r="Y139" s="99">
        <v>20.96</v>
      </c>
      <c r="Z139" s="99">
        <v>9.18</v>
      </c>
      <c r="AA139" s="99">
        <v>3.56</v>
      </c>
      <c r="AB139" s="99">
        <v>1.98</v>
      </c>
      <c r="AC139" s="99">
        <v>4.3499999999999996</v>
      </c>
      <c r="AD139" s="99">
        <v>2.93</v>
      </c>
      <c r="AE139" s="92">
        <v>1363.76</v>
      </c>
      <c r="AF139" s="92">
        <v>504975.46</v>
      </c>
      <c r="AG139" s="100">
        <v>6.76</v>
      </c>
      <c r="AH139" s="92">
        <v>2455.58</v>
      </c>
      <c r="AI139" s="99" t="s">
        <v>786</v>
      </c>
      <c r="AJ139" s="99">
        <v>88.46</v>
      </c>
      <c r="AK139" s="99">
        <v>66.040000000000006</v>
      </c>
      <c r="AL139" s="99">
        <v>154.5</v>
      </c>
      <c r="AM139" s="99">
        <v>185.61</v>
      </c>
      <c r="AN139" s="99">
        <v>93.48</v>
      </c>
      <c r="AO139" s="101">
        <v>3.1379999999999999</v>
      </c>
      <c r="AP139" s="99">
        <v>168.06</v>
      </c>
      <c r="AQ139" s="99">
        <v>202.95</v>
      </c>
      <c r="AR139" s="99">
        <v>110.13</v>
      </c>
      <c r="AS139" s="99">
        <v>11.04</v>
      </c>
      <c r="AT139" s="99">
        <v>24.41</v>
      </c>
      <c r="AU139" s="99">
        <v>6.86</v>
      </c>
      <c r="AV139" s="99">
        <v>12.55</v>
      </c>
      <c r="AW139" s="99">
        <v>5.97</v>
      </c>
      <c r="AX139" s="99">
        <v>31.85</v>
      </c>
      <c r="AY139" s="99">
        <v>41.81</v>
      </c>
      <c r="AZ139" s="99">
        <v>4.22</v>
      </c>
      <c r="BA139" s="99">
        <v>1.47</v>
      </c>
      <c r="BB139" s="99">
        <v>21.2</v>
      </c>
      <c r="BC139" s="99">
        <v>34.5</v>
      </c>
      <c r="BD139" s="99">
        <v>20.43</v>
      </c>
      <c r="BE139" s="99">
        <v>30.33</v>
      </c>
      <c r="BF139" s="99">
        <v>64.180000000000007</v>
      </c>
      <c r="BG139" s="99">
        <v>17.79</v>
      </c>
      <c r="BH139" s="99">
        <v>12.57</v>
      </c>
      <c r="BI139" s="99">
        <v>16.87</v>
      </c>
      <c r="BJ139" s="99">
        <v>3.71</v>
      </c>
      <c r="BK139" s="99">
        <v>64.540000000000006</v>
      </c>
      <c r="BL139" s="99">
        <v>10.130000000000001</v>
      </c>
      <c r="BM139" s="99">
        <v>11.64</v>
      </c>
    </row>
    <row r="140" spans="1:65" x14ac:dyDescent="0.25">
      <c r="A140" s="13">
        <v>3024500500</v>
      </c>
      <c r="B140" s="14" t="s">
        <v>428</v>
      </c>
      <c r="C140" s="14" t="s">
        <v>429</v>
      </c>
      <c r="D140" s="14" t="s">
        <v>430</v>
      </c>
      <c r="E140" s="99">
        <v>15.61</v>
      </c>
      <c r="F140" s="99">
        <v>7.43</v>
      </c>
      <c r="G140" s="99">
        <v>4.55</v>
      </c>
      <c r="H140" s="99">
        <v>1.48</v>
      </c>
      <c r="I140" s="99">
        <v>1.1599999999999999</v>
      </c>
      <c r="J140" s="99">
        <v>4.5</v>
      </c>
      <c r="K140" s="99">
        <v>3.31</v>
      </c>
      <c r="L140" s="99">
        <v>1.39</v>
      </c>
      <c r="M140" s="99">
        <v>4.1500000000000004</v>
      </c>
      <c r="N140" s="99">
        <v>4.37</v>
      </c>
      <c r="O140" s="99">
        <v>0.72</v>
      </c>
      <c r="P140" s="99">
        <v>1.88</v>
      </c>
      <c r="Q140" s="99">
        <v>4.22</v>
      </c>
      <c r="R140" s="99">
        <v>4.34</v>
      </c>
      <c r="S140" s="99">
        <v>6.67</v>
      </c>
      <c r="T140" s="99">
        <v>4.59</v>
      </c>
      <c r="U140" s="99">
        <v>5.66</v>
      </c>
      <c r="V140" s="99">
        <v>1.6</v>
      </c>
      <c r="W140" s="99">
        <v>2.89</v>
      </c>
      <c r="X140" s="99">
        <v>2.1</v>
      </c>
      <c r="Y140" s="99">
        <v>20.78</v>
      </c>
      <c r="Z140" s="99">
        <v>8.6999999999999993</v>
      </c>
      <c r="AA140" s="99">
        <v>3.5</v>
      </c>
      <c r="AB140" s="99">
        <v>1.91</v>
      </c>
      <c r="AC140" s="99">
        <v>4.0999999999999996</v>
      </c>
      <c r="AD140" s="99">
        <v>2.61</v>
      </c>
      <c r="AE140" s="92">
        <v>1398.44</v>
      </c>
      <c r="AF140" s="92">
        <v>397086.08</v>
      </c>
      <c r="AG140" s="100">
        <v>7</v>
      </c>
      <c r="AH140" s="92">
        <v>1980.04</v>
      </c>
      <c r="AI140" s="99" t="s">
        <v>786</v>
      </c>
      <c r="AJ140" s="99">
        <v>91.39</v>
      </c>
      <c r="AK140" s="99">
        <v>65.040000000000006</v>
      </c>
      <c r="AL140" s="99">
        <v>156.43</v>
      </c>
      <c r="AM140" s="99">
        <v>185.7</v>
      </c>
      <c r="AN140" s="99">
        <v>64.77</v>
      </c>
      <c r="AO140" s="101">
        <v>3.1309999999999998</v>
      </c>
      <c r="AP140" s="99">
        <v>127.28</v>
      </c>
      <c r="AQ140" s="99">
        <v>129.71</v>
      </c>
      <c r="AR140" s="99">
        <v>113.29</v>
      </c>
      <c r="AS140" s="99">
        <v>11.13</v>
      </c>
      <c r="AT140" s="99">
        <v>25.77</v>
      </c>
      <c r="AU140" s="99">
        <v>6.19</v>
      </c>
      <c r="AV140" s="99">
        <v>12.78</v>
      </c>
      <c r="AW140" s="99">
        <v>4.87</v>
      </c>
      <c r="AX140" s="99">
        <v>18.989999999999998</v>
      </c>
      <c r="AY140" s="99">
        <v>41.82</v>
      </c>
      <c r="AZ140" s="99">
        <v>4.29</v>
      </c>
      <c r="BA140" s="99">
        <v>1.41</v>
      </c>
      <c r="BB140" s="99">
        <v>14.72</v>
      </c>
      <c r="BC140" s="99">
        <v>39.43</v>
      </c>
      <c r="BD140" s="99">
        <v>25.1</v>
      </c>
      <c r="BE140" s="99">
        <v>39.659999999999997</v>
      </c>
      <c r="BF140" s="99">
        <v>82.75</v>
      </c>
      <c r="BG140" s="99">
        <v>15.1</v>
      </c>
      <c r="BH140" s="99">
        <v>11.49</v>
      </c>
      <c r="BI140" s="99">
        <v>16.54</v>
      </c>
      <c r="BJ140" s="99">
        <v>4.0999999999999996</v>
      </c>
      <c r="BK140" s="99">
        <v>61.15</v>
      </c>
      <c r="BL140" s="99">
        <v>10.199999999999999</v>
      </c>
      <c r="BM140" s="99">
        <v>11.44</v>
      </c>
    </row>
    <row r="141" spans="1:65" x14ac:dyDescent="0.25">
      <c r="A141" s="13">
        <v>3130700600</v>
      </c>
      <c r="B141" s="14" t="s">
        <v>431</v>
      </c>
      <c r="C141" s="14" t="s">
        <v>432</v>
      </c>
      <c r="D141" s="14" t="s">
        <v>433</v>
      </c>
      <c r="E141" s="99">
        <v>15.62</v>
      </c>
      <c r="F141" s="99">
        <v>6.98</v>
      </c>
      <c r="G141" s="99">
        <v>4.87</v>
      </c>
      <c r="H141" s="99">
        <v>1.46</v>
      </c>
      <c r="I141" s="99">
        <v>1.19</v>
      </c>
      <c r="J141" s="99">
        <v>4.68</v>
      </c>
      <c r="K141" s="99">
        <v>3.48</v>
      </c>
      <c r="L141" s="99">
        <v>1.49</v>
      </c>
      <c r="M141" s="99">
        <v>4.92</v>
      </c>
      <c r="N141" s="99">
        <v>4.26</v>
      </c>
      <c r="O141" s="99">
        <v>0.73</v>
      </c>
      <c r="P141" s="99">
        <v>1.91</v>
      </c>
      <c r="Q141" s="99">
        <v>3.81</v>
      </c>
      <c r="R141" s="99">
        <v>4.5</v>
      </c>
      <c r="S141" s="99">
        <v>5.37</v>
      </c>
      <c r="T141" s="99">
        <v>4.6399999999999997</v>
      </c>
      <c r="U141" s="99">
        <v>4.95</v>
      </c>
      <c r="V141" s="99">
        <v>1.55</v>
      </c>
      <c r="W141" s="99">
        <v>2.65</v>
      </c>
      <c r="X141" s="99">
        <v>2.09</v>
      </c>
      <c r="Y141" s="99">
        <v>19.96</v>
      </c>
      <c r="Z141" s="99">
        <v>8.76</v>
      </c>
      <c r="AA141" s="99">
        <v>3.66</v>
      </c>
      <c r="AB141" s="99">
        <v>1.99</v>
      </c>
      <c r="AC141" s="99">
        <v>4.0199999999999996</v>
      </c>
      <c r="AD141" s="99">
        <v>2.7</v>
      </c>
      <c r="AE141" s="92">
        <v>1226.95</v>
      </c>
      <c r="AF141" s="92">
        <v>394972</v>
      </c>
      <c r="AG141" s="100">
        <v>6.93</v>
      </c>
      <c r="AH141" s="92">
        <v>1957.45</v>
      </c>
      <c r="AI141" s="99" t="s">
        <v>786</v>
      </c>
      <c r="AJ141" s="99">
        <v>91.47</v>
      </c>
      <c r="AK141" s="99">
        <v>87.17</v>
      </c>
      <c r="AL141" s="99">
        <v>178.64</v>
      </c>
      <c r="AM141" s="99">
        <v>203.86</v>
      </c>
      <c r="AN141" s="99">
        <v>64.88</v>
      </c>
      <c r="AO141" s="101">
        <v>3.1640000000000001</v>
      </c>
      <c r="AP141" s="99">
        <v>122.33</v>
      </c>
      <c r="AQ141" s="99">
        <v>184.67</v>
      </c>
      <c r="AR141" s="99">
        <v>113.05</v>
      </c>
      <c r="AS141" s="99">
        <v>11.09</v>
      </c>
      <c r="AT141" s="99">
        <v>21.06</v>
      </c>
      <c r="AU141" s="99">
        <v>5.22</v>
      </c>
      <c r="AV141" s="99">
        <v>13.21</v>
      </c>
      <c r="AW141" s="99">
        <v>5.14</v>
      </c>
      <c r="AX141" s="99">
        <v>33.9</v>
      </c>
      <c r="AY141" s="99">
        <v>43.7</v>
      </c>
      <c r="AZ141" s="99">
        <v>4.05</v>
      </c>
      <c r="BA141" s="99">
        <v>1.64</v>
      </c>
      <c r="BB141" s="99">
        <v>19.850000000000001</v>
      </c>
      <c r="BC141" s="99">
        <v>50.15</v>
      </c>
      <c r="BD141" s="99">
        <v>34.93</v>
      </c>
      <c r="BE141" s="99">
        <v>49.98</v>
      </c>
      <c r="BF141" s="99">
        <v>111.54</v>
      </c>
      <c r="BG141" s="99">
        <v>11.37</v>
      </c>
      <c r="BH141" s="99">
        <v>13.83</v>
      </c>
      <c r="BI141" s="99">
        <v>18.98</v>
      </c>
      <c r="BJ141" s="99">
        <v>3.77</v>
      </c>
      <c r="BK141" s="99">
        <v>58.84</v>
      </c>
      <c r="BL141" s="99">
        <v>9.32</v>
      </c>
      <c r="BM141" s="99">
        <v>11.09</v>
      </c>
    </row>
    <row r="142" spans="1:65" x14ac:dyDescent="0.25">
      <c r="A142" s="13">
        <v>3136540700</v>
      </c>
      <c r="B142" s="14" t="s">
        <v>431</v>
      </c>
      <c r="C142" s="14" t="s">
        <v>434</v>
      </c>
      <c r="D142" s="14" t="s">
        <v>435</v>
      </c>
      <c r="E142" s="99">
        <v>15.62</v>
      </c>
      <c r="F142" s="99">
        <v>6.84</v>
      </c>
      <c r="G142" s="99">
        <v>5.03</v>
      </c>
      <c r="H142" s="99">
        <v>1.46</v>
      </c>
      <c r="I142" s="99">
        <v>1.18</v>
      </c>
      <c r="J142" s="99">
        <v>4.8899999999999997</v>
      </c>
      <c r="K142" s="99">
        <v>3.53</v>
      </c>
      <c r="L142" s="99">
        <v>1.55</v>
      </c>
      <c r="M142" s="99">
        <v>4.76</v>
      </c>
      <c r="N142" s="99">
        <v>4.2699999999999996</v>
      </c>
      <c r="O142" s="99">
        <v>0.72</v>
      </c>
      <c r="P142" s="99">
        <v>1.89</v>
      </c>
      <c r="Q142" s="99">
        <v>3.91</v>
      </c>
      <c r="R142" s="99">
        <v>4.5</v>
      </c>
      <c r="S142" s="99">
        <v>5.69</v>
      </c>
      <c r="T142" s="99">
        <v>4.8099999999999996</v>
      </c>
      <c r="U142" s="99">
        <v>5.14</v>
      </c>
      <c r="V142" s="99">
        <v>1.55</v>
      </c>
      <c r="W142" s="99">
        <v>2.68</v>
      </c>
      <c r="X142" s="99">
        <v>2.1800000000000002</v>
      </c>
      <c r="Y142" s="99">
        <v>19.920000000000002</v>
      </c>
      <c r="Z142" s="99">
        <v>8.99</v>
      </c>
      <c r="AA142" s="99">
        <v>3.52</v>
      </c>
      <c r="AB142" s="99">
        <v>2.0299999999999998</v>
      </c>
      <c r="AC142" s="99">
        <v>4</v>
      </c>
      <c r="AD142" s="99">
        <v>2.7</v>
      </c>
      <c r="AE142" s="92">
        <v>1502.21</v>
      </c>
      <c r="AF142" s="92">
        <v>385297.75</v>
      </c>
      <c r="AG142" s="100">
        <v>6.95</v>
      </c>
      <c r="AH142" s="92">
        <v>1912.83</v>
      </c>
      <c r="AI142" s="99" t="s">
        <v>786</v>
      </c>
      <c r="AJ142" s="99">
        <v>95.05</v>
      </c>
      <c r="AK142" s="99">
        <v>56.8</v>
      </c>
      <c r="AL142" s="99">
        <v>151.85</v>
      </c>
      <c r="AM142" s="99">
        <v>203.21</v>
      </c>
      <c r="AN142" s="99">
        <v>61.75</v>
      </c>
      <c r="AO142" s="101">
        <v>2.9910000000000001</v>
      </c>
      <c r="AP142" s="99">
        <v>111.7</v>
      </c>
      <c r="AQ142" s="99">
        <v>156.22999999999999</v>
      </c>
      <c r="AR142" s="99">
        <v>92.22</v>
      </c>
      <c r="AS142" s="99">
        <v>11.04</v>
      </c>
      <c r="AT142" s="99">
        <v>23.86</v>
      </c>
      <c r="AU142" s="99">
        <v>6.04</v>
      </c>
      <c r="AV142" s="99">
        <v>13.03</v>
      </c>
      <c r="AW142" s="99">
        <v>4.99</v>
      </c>
      <c r="AX142" s="99">
        <v>25.25</v>
      </c>
      <c r="AY142" s="99">
        <v>33.99</v>
      </c>
      <c r="AZ142" s="99">
        <v>4.07</v>
      </c>
      <c r="BA142" s="99">
        <v>1.45</v>
      </c>
      <c r="BB142" s="99">
        <v>16.78</v>
      </c>
      <c r="BC142" s="99">
        <v>35.51</v>
      </c>
      <c r="BD142" s="99">
        <v>24.64</v>
      </c>
      <c r="BE142" s="99">
        <v>28.37</v>
      </c>
      <c r="BF142" s="99">
        <v>103.89</v>
      </c>
      <c r="BG142" s="99">
        <v>11.97</v>
      </c>
      <c r="BH142" s="99">
        <v>12.37</v>
      </c>
      <c r="BI142" s="99">
        <v>18.670000000000002</v>
      </c>
      <c r="BJ142" s="99">
        <v>3.74</v>
      </c>
      <c r="BK142" s="99">
        <v>59.58</v>
      </c>
      <c r="BL142" s="99">
        <v>9.89</v>
      </c>
      <c r="BM142" s="99">
        <v>11.56</v>
      </c>
    </row>
    <row r="143" spans="1:65" x14ac:dyDescent="0.25">
      <c r="A143" s="13">
        <v>3229820400</v>
      </c>
      <c r="B143" s="14" t="s">
        <v>436</v>
      </c>
      <c r="C143" s="14" t="s">
        <v>437</v>
      </c>
      <c r="D143" s="14" t="s">
        <v>438</v>
      </c>
      <c r="E143" s="99">
        <v>15.64</v>
      </c>
      <c r="F143" s="99">
        <v>7.24</v>
      </c>
      <c r="G143" s="99">
        <v>4.9400000000000004</v>
      </c>
      <c r="H143" s="99">
        <v>1.67</v>
      </c>
      <c r="I143" s="99">
        <v>1.27</v>
      </c>
      <c r="J143" s="99">
        <v>4.83</v>
      </c>
      <c r="K143" s="99">
        <v>3.56</v>
      </c>
      <c r="L143" s="99">
        <v>1.6</v>
      </c>
      <c r="M143" s="99">
        <v>4.63</v>
      </c>
      <c r="N143" s="99">
        <v>4.47</v>
      </c>
      <c r="O143" s="99">
        <v>0.72</v>
      </c>
      <c r="P143" s="99">
        <v>1.9</v>
      </c>
      <c r="Q143" s="99">
        <v>4.22</v>
      </c>
      <c r="R143" s="99">
        <v>4.55</v>
      </c>
      <c r="S143" s="99">
        <v>6.6</v>
      </c>
      <c r="T143" s="99">
        <v>4.78</v>
      </c>
      <c r="U143" s="99">
        <v>5.66</v>
      </c>
      <c r="V143" s="99">
        <v>1.8</v>
      </c>
      <c r="W143" s="99">
        <v>3.11</v>
      </c>
      <c r="X143" s="99">
        <v>2.23</v>
      </c>
      <c r="Y143" s="99">
        <v>21.32</v>
      </c>
      <c r="Z143" s="99">
        <v>8.74</v>
      </c>
      <c r="AA143" s="99">
        <v>3.74</v>
      </c>
      <c r="AB143" s="99">
        <v>2.0699999999999998</v>
      </c>
      <c r="AC143" s="99">
        <v>4.18</v>
      </c>
      <c r="AD143" s="99">
        <v>2.8</v>
      </c>
      <c r="AE143" s="92">
        <v>1567.3</v>
      </c>
      <c r="AF143" s="92">
        <v>559932</v>
      </c>
      <c r="AG143" s="100">
        <v>6.69</v>
      </c>
      <c r="AH143" s="92">
        <v>2707.11</v>
      </c>
      <c r="AI143" s="99" t="s">
        <v>786</v>
      </c>
      <c r="AJ143" s="99">
        <v>154.30000000000001</v>
      </c>
      <c r="AK143" s="99">
        <v>87.79</v>
      </c>
      <c r="AL143" s="99">
        <v>242.09000000000003</v>
      </c>
      <c r="AM143" s="99">
        <v>189.21</v>
      </c>
      <c r="AN143" s="99">
        <v>58.11</v>
      </c>
      <c r="AO143" s="101">
        <v>4.008</v>
      </c>
      <c r="AP143" s="99">
        <v>99.46</v>
      </c>
      <c r="AQ143" s="99">
        <v>110.16</v>
      </c>
      <c r="AR143" s="99">
        <v>100.01</v>
      </c>
      <c r="AS143" s="99">
        <v>11.17</v>
      </c>
      <c r="AT143" s="99">
        <v>19.54</v>
      </c>
      <c r="AU143" s="99">
        <v>3.81</v>
      </c>
      <c r="AV143" s="99">
        <v>11.99</v>
      </c>
      <c r="AW143" s="99">
        <v>4.78</v>
      </c>
      <c r="AX143" s="99">
        <v>15.73</v>
      </c>
      <c r="AY143" s="99">
        <v>48.4</v>
      </c>
      <c r="AZ143" s="99">
        <v>4.12</v>
      </c>
      <c r="BA143" s="99">
        <v>1.58</v>
      </c>
      <c r="BB143" s="99">
        <v>18.600000000000001</v>
      </c>
      <c r="BC143" s="99">
        <v>25.51</v>
      </c>
      <c r="BD143" s="99">
        <v>19.829999999999998</v>
      </c>
      <c r="BE143" s="99">
        <v>29.69</v>
      </c>
      <c r="BF143" s="99">
        <v>65.58</v>
      </c>
      <c r="BG143" s="99">
        <v>7.42</v>
      </c>
      <c r="BH143" s="99">
        <v>12.73</v>
      </c>
      <c r="BI143" s="99">
        <v>18.25</v>
      </c>
      <c r="BJ143" s="99">
        <v>4.04</v>
      </c>
      <c r="BK143" s="99">
        <v>53.5</v>
      </c>
      <c r="BL143" s="99">
        <v>9.7100000000000009</v>
      </c>
      <c r="BM143" s="99">
        <v>10.029999999999999</v>
      </c>
    </row>
    <row r="144" spans="1:65" x14ac:dyDescent="0.25">
      <c r="A144" s="13">
        <v>3239900600</v>
      </c>
      <c r="B144" s="14" t="s">
        <v>436</v>
      </c>
      <c r="C144" s="14" t="s">
        <v>439</v>
      </c>
      <c r="D144" s="14" t="s">
        <v>440</v>
      </c>
      <c r="E144" s="99">
        <v>15.64</v>
      </c>
      <c r="F144" s="99">
        <v>7.31</v>
      </c>
      <c r="G144" s="99">
        <v>4.63</v>
      </c>
      <c r="H144" s="99">
        <v>2.33</v>
      </c>
      <c r="I144" s="99">
        <v>1.19</v>
      </c>
      <c r="J144" s="99">
        <v>4.68</v>
      </c>
      <c r="K144" s="99">
        <v>3.43</v>
      </c>
      <c r="L144" s="99">
        <v>1.46</v>
      </c>
      <c r="M144" s="99">
        <v>4.74</v>
      </c>
      <c r="N144" s="99">
        <v>4.3899999999999997</v>
      </c>
      <c r="O144" s="99">
        <v>0.73</v>
      </c>
      <c r="P144" s="99">
        <v>1.9</v>
      </c>
      <c r="Q144" s="99">
        <v>3.75</v>
      </c>
      <c r="R144" s="99">
        <v>4.47</v>
      </c>
      <c r="S144" s="99">
        <v>5.9</v>
      </c>
      <c r="T144" s="99">
        <v>4.8600000000000003</v>
      </c>
      <c r="U144" s="99">
        <v>5.1100000000000003</v>
      </c>
      <c r="V144" s="99">
        <v>1.61</v>
      </c>
      <c r="W144" s="99">
        <v>2.86</v>
      </c>
      <c r="X144" s="99">
        <v>2.15</v>
      </c>
      <c r="Y144" s="99">
        <v>21.07</v>
      </c>
      <c r="Z144" s="99">
        <v>8.5500000000000007</v>
      </c>
      <c r="AA144" s="99">
        <v>3.96</v>
      </c>
      <c r="AB144" s="99">
        <v>2</v>
      </c>
      <c r="AC144" s="99">
        <v>4.12</v>
      </c>
      <c r="AD144" s="99">
        <v>2.66</v>
      </c>
      <c r="AE144" s="92">
        <v>1652.63</v>
      </c>
      <c r="AF144" s="92">
        <v>621808</v>
      </c>
      <c r="AG144" s="100">
        <v>6.48</v>
      </c>
      <c r="AH144" s="92">
        <v>2935.31</v>
      </c>
      <c r="AI144" s="99" t="s">
        <v>786</v>
      </c>
      <c r="AJ144" s="99">
        <v>124.33</v>
      </c>
      <c r="AK144" s="99">
        <v>55.11</v>
      </c>
      <c r="AL144" s="99">
        <v>179.44</v>
      </c>
      <c r="AM144" s="99">
        <v>189.21</v>
      </c>
      <c r="AN144" s="99">
        <v>65.63</v>
      </c>
      <c r="AO144" s="101">
        <v>4.1840000000000002</v>
      </c>
      <c r="AP144" s="99">
        <v>112.38</v>
      </c>
      <c r="AQ144" s="99">
        <v>111.88</v>
      </c>
      <c r="AR144" s="99">
        <v>105.13</v>
      </c>
      <c r="AS144" s="99">
        <v>11.17</v>
      </c>
      <c r="AT144" s="99">
        <v>21.16</v>
      </c>
      <c r="AU144" s="99">
        <v>5.94</v>
      </c>
      <c r="AV144" s="99">
        <v>12.79</v>
      </c>
      <c r="AW144" s="99">
        <v>5.08</v>
      </c>
      <c r="AX144" s="99">
        <v>26.25</v>
      </c>
      <c r="AY144" s="99">
        <v>49.38</v>
      </c>
      <c r="AZ144" s="99">
        <v>4.04</v>
      </c>
      <c r="BA144" s="99">
        <v>1.82</v>
      </c>
      <c r="BB144" s="99">
        <v>19</v>
      </c>
      <c r="BC144" s="99">
        <v>26.87</v>
      </c>
      <c r="BD144" s="99">
        <v>22.99</v>
      </c>
      <c r="BE144" s="99">
        <v>31.55</v>
      </c>
      <c r="BF144" s="99">
        <v>100.63</v>
      </c>
      <c r="BG144" s="99">
        <v>7.7</v>
      </c>
      <c r="BH144" s="99">
        <v>11.78</v>
      </c>
      <c r="BI144" s="99">
        <v>20.88</v>
      </c>
      <c r="BJ144" s="99">
        <v>3.37</v>
      </c>
      <c r="BK144" s="99">
        <v>72.56</v>
      </c>
      <c r="BL144" s="99">
        <v>8.99</v>
      </c>
      <c r="BM144" s="99">
        <v>10.26</v>
      </c>
    </row>
    <row r="145" spans="1:65" x14ac:dyDescent="0.25">
      <c r="A145" s="13">
        <v>3331700500</v>
      </c>
      <c r="B145" s="14" t="s">
        <v>441</v>
      </c>
      <c r="C145" s="14" t="s">
        <v>442</v>
      </c>
      <c r="D145" s="14" t="s">
        <v>443</v>
      </c>
      <c r="E145" s="99">
        <v>15.61</v>
      </c>
      <c r="F145" s="99">
        <v>6.72</v>
      </c>
      <c r="G145" s="99">
        <v>4.93</v>
      </c>
      <c r="H145" s="99">
        <v>1.44</v>
      </c>
      <c r="I145" s="99">
        <v>1.38</v>
      </c>
      <c r="J145" s="99">
        <v>4.71</v>
      </c>
      <c r="K145" s="99">
        <v>3.43</v>
      </c>
      <c r="L145" s="99">
        <v>1.57</v>
      </c>
      <c r="M145" s="99">
        <v>4.8</v>
      </c>
      <c r="N145" s="99">
        <v>4.29</v>
      </c>
      <c r="O145" s="99">
        <v>0.73</v>
      </c>
      <c r="P145" s="99">
        <v>1.94</v>
      </c>
      <c r="Q145" s="99">
        <v>3.86</v>
      </c>
      <c r="R145" s="99">
        <v>4.4400000000000004</v>
      </c>
      <c r="S145" s="99">
        <v>5.42</v>
      </c>
      <c r="T145" s="99">
        <v>5.09</v>
      </c>
      <c r="U145" s="99">
        <v>5.4</v>
      </c>
      <c r="V145" s="99">
        <v>1.65</v>
      </c>
      <c r="W145" s="99">
        <v>2.71</v>
      </c>
      <c r="X145" s="99">
        <v>2.19</v>
      </c>
      <c r="Y145" s="99">
        <v>20.46</v>
      </c>
      <c r="Z145" s="99">
        <v>10.09</v>
      </c>
      <c r="AA145" s="99">
        <v>3.46</v>
      </c>
      <c r="AB145" s="99">
        <v>1.92</v>
      </c>
      <c r="AC145" s="99">
        <v>3.95</v>
      </c>
      <c r="AD145" s="99">
        <v>2.58</v>
      </c>
      <c r="AE145" s="92">
        <v>2207.73</v>
      </c>
      <c r="AF145" s="92">
        <v>555433.25</v>
      </c>
      <c r="AG145" s="100">
        <v>6.73</v>
      </c>
      <c r="AH145" s="92">
        <v>2698.17</v>
      </c>
      <c r="AI145" s="99" t="s">
        <v>786</v>
      </c>
      <c r="AJ145" s="99">
        <v>138.79</v>
      </c>
      <c r="AK145" s="99">
        <v>119.76</v>
      </c>
      <c r="AL145" s="99">
        <v>258.55</v>
      </c>
      <c r="AM145" s="99">
        <v>189.53</v>
      </c>
      <c r="AN145" s="99">
        <v>77.959999999999994</v>
      </c>
      <c r="AO145" s="101">
        <v>3.165</v>
      </c>
      <c r="AP145" s="99">
        <v>140.25</v>
      </c>
      <c r="AQ145" s="99">
        <v>184.13</v>
      </c>
      <c r="AR145" s="99">
        <v>108.13</v>
      </c>
      <c r="AS145" s="99">
        <v>11.33</v>
      </c>
      <c r="AT145" s="99">
        <v>21.81</v>
      </c>
      <c r="AU145" s="99">
        <v>6.52</v>
      </c>
      <c r="AV145" s="99">
        <v>11.99</v>
      </c>
      <c r="AW145" s="99">
        <v>5.67</v>
      </c>
      <c r="AX145" s="99">
        <v>32.9</v>
      </c>
      <c r="AY145" s="99">
        <v>58</v>
      </c>
      <c r="AZ145" s="99">
        <v>4.09</v>
      </c>
      <c r="BA145" s="99">
        <v>1.49</v>
      </c>
      <c r="BB145" s="99">
        <v>27.58</v>
      </c>
      <c r="BC145" s="99">
        <v>40.14</v>
      </c>
      <c r="BD145" s="99">
        <v>27.87</v>
      </c>
      <c r="BE145" s="99">
        <v>34.14</v>
      </c>
      <c r="BF145" s="99">
        <v>123.52</v>
      </c>
      <c r="BG145" s="99">
        <v>19.2</v>
      </c>
      <c r="BH145" s="99">
        <v>12.3</v>
      </c>
      <c r="BI145" s="99">
        <v>25.46</v>
      </c>
      <c r="BJ145" s="99">
        <v>3.73</v>
      </c>
      <c r="BK145" s="99">
        <v>113.25</v>
      </c>
      <c r="BL145" s="99">
        <v>9.76</v>
      </c>
      <c r="BM145" s="99">
        <v>12</v>
      </c>
    </row>
    <row r="146" spans="1:65" x14ac:dyDescent="0.25">
      <c r="A146" s="13">
        <v>3435614050</v>
      </c>
      <c r="B146" s="14" t="s">
        <v>444</v>
      </c>
      <c r="C146" s="14" t="s">
        <v>447</v>
      </c>
      <c r="D146" s="14" t="s">
        <v>448</v>
      </c>
      <c r="E146" s="99">
        <v>15.63</v>
      </c>
      <c r="F146" s="99">
        <v>6.86</v>
      </c>
      <c r="G146" s="99">
        <v>5.47</v>
      </c>
      <c r="H146" s="99">
        <v>1.53</v>
      </c>
      <c r="I146" s="99">
        <v>1.27</v>
      </c>
      <c r="J146" s="99">
        <v>4.76</v>
      </c>
      <c r="K146" s="99">
        <v>3.84</v>
      </c>
      <c r="L146" s="99">
        <v>1.79</v>
      </c>
      <c r="M146" s="99">
        <v>5.42</v>
      </c>
      <c r="N146" s="99">
        <v>4.7</v>
      </c>
      <c r="O146" s="99">
        <v>0.77</v>
      </c>
      <c r="P146" s="99">
        <v>1.95</v>
      </c>
      <c r="Q146" s="99">
        <v>4.0199999999999996</v>
      </c>
      <c r="R146" s="99">
        <v>4.4800000000000004</v>
      </c>
      <c r="S146" s="99">
        <v>5.75</v>
      </c>
      <c r="T146" s="99">
        <v>4.99</v>
      </c>
      <c r="U146" s="99">
        <v>6.25</v>
      </c>
      <c r="V146" s="99">
        <v>1.72</v>
      </c>
      <c r="W146" s="99">
        <v>2.98</v>
      </c>
      <c r="X146" s="99">
        <v>2.25</v>
      </c>
      <c r="Y146" s="99">
        <v>20.47</v>
      </c>
      <c r="Z146" s="99">
        <v>9.3699999999999992</v>
      </c>
      <c r="AA146" s="99">
        <v>4.0599999999999996</v>
      </c>
      <c r="AB146" s="99">
        <v>1.99</v>
      </c>
      <c r="AC146" s="99">
        <v>4.13</v>
      </c>
      <c r="AD146" s="99">
        <v>2.78</v>
      </c>
      <c r="AE146" s="92">
        <v>2588.56</v>
      </c>
      <c r="AF146" s="92">
        <v>761088.5</v>
      </c>
      <c r="AG146" s="100">
        <v>6.7</v>
      </c>
      <c r="AH146" s="92">
        <v>3682.39</v>
      </c>
      <c r="AI146" s="99" t="s">
        <v>786</v>
      </c>
      <c r="AJ146" s="99">
        <v>141.74</v>
      </c>
      <c r="AK146" s="99">
        <v>79.13</v>
      </c>
      <c r="AL146" s="99">
        <v>220.87</v>
      </c>
      <c r="AM146" s="99">
        <v>189.42</v>
      </c>
      <c r="AN146" s="99">
        <v>78.23</v>
      </c>
      <c r="AO146" s="101">
        <v>3.1459999999999999</v>
      </c>
      <c r="AP146" s="99">
        <v>147.91999999999999</v>
      </c>
      <c r="AQ146" s="99">
        <v>179.84</v>
      </c>
      <c r="AR146" s="99">
        <v>128.75</v>
      </c>
      <c r="AS146" s="99">
        <v>11.37</v>
      </c>
      <c r="AT146" s="99">
        <v>15.31</v>
      </c>
      <c r="AU146" s="99">
        <v>6.88</v>
      </c>
      <c r="AV146" s="99">
        <v>11.92</v>
      </c>
      <c r="AW146" s="99">
        <v>5.56</v>
      </c>
      <c r="AX146" s="99">
        <v>33.340000000000003</v>
      </c>
      <c r="AY146" s="99">
        <v>51.25</v>
      </c>
      <c r="AZ146" s="99">
        <v>4.1100000000000003</v>
      </c>
      <c r="BA146" s="99">
        <v>1.59</v>
      </c>
      <c r="BB146" s="99">
        <v>14.73</v>
      </c>
      <c r="BC146" s="99">
        <v>36.979999999999997</v>
      </c>
      <c r="BD146" s="99">
        <v>24.53</v>
      </c>
      <c r="BE146" s="99">
        <v>39.369999999999997</v>
      </c>
      <c r="BF146" s="99">
        <v>90.94</v>
      </c>
      <c r="BG146" s="99">
        <v>16.12</v>
      </c>
      <c r="BH146" s="99">
        <v>16.899999999999999</v>
      </c>
      <c r="BI146" s="99">
        <v>22.27</v>
      </c>
      <c r="BJ146" s="99">
        <v>4.03</v>
      </c>
      <c r="BK146" s="99">
        <v>82.56</v>
      </c>
      <c r="BL146" s="99">
        <v>12.09</v>
      </c>
      <c r="BM146" s="99">
        <v>13.16</v>
      </c>
    </row>
    <row r="147" spans="1:65" x14ac:dyDescent="0.25">
      <c r="A147" s="13">
        <v>3435154250</v>
      </c>
      <c r="B147" s="14" t="s">
        <v>444</v>
      </c>
      <c r="C147" s="14" t="s">
        <v>810</v>
      </c>
      <c r="D147" s="14" t="s">
        <v>449</v>
      </c>
      <c r="E147" s="99">
        <v>15.62</v>
      </c>
      <c r="F147" s="99">
        <v>6.88</v>
      </c>
      <c r="G147" s="99">
        <v>5.12</v>
      </c>
      <c r="H147" s="99">
        <v>1.49</v>
      </c>
      <c r="I147" s="99">
        <v>1.22</v>
      </c>
      <c r="J147" s="99">
        <v>4.67</v>
      </c>
      <c r="K147" s="99">
        <v>3.69</v>
      </c>
      <c r="L147" s="99">
        <v>1.6</v>
      </c>
      <c r="M147" s="99">
        <v>4.97</v>
      </c>
      <c r="N147" s="99">
        <v>4.71</v>
      </c>
      <c r="O147" s="99">
        <v>0.71</v>
      </c>
      <c r="P147" s="99">
        <v>1.93</v>
      </c>
      <c r="Q147" s="99">
        <v>3.86</v>
      </c>
      <c r="R147" s="99">
        <v>4.37</v>
      </c>
      <c r="S147" s="99">
        <v>5.4</v>
      </c>
      <c r="T147" s="99">
        <v>5.09</v>
      </c>
      <c r="U147" s="99">
        <v>5.32</v>
      </c>
      <c r="V147" s="99">
        <v>1.66</v>
      </c>
      <c r="W147" s="99">
        <v>2.91</v>
      </c>
      <c r="X147" s="99">
        <v>2.09</v>
      </c>
      <c r="Y147" s="99">
        <v>19.98</v>
      </c>
      <c r="Z147" s="99">
        <v>9.02</v>
      </c>
      <c r="AA147" s="99">
        <v>3.89</v>
      </c>
      <c r="AB147" s="99">
        <v>1.98</v>
      </c>
      <c r="AC147" s="99">
        <v>4.0199999999999996</v>
      </c>
      <c r="AD147" s="99">
        <v>2.72</v>
      </c>
      <c r="AE147" s="92">
        <v>2492.9299999999998</v>
      </c>
      <c r="AF147" s="92">
        <v>679352</v>
      </c>
      <c r="AG147" s="100">
        <v>6.63</v>
      </c>
      <c r="AH147" s="92">
        <v>3262.39</v>
      </c>
      <c r="AI147" s="99" t="s">
        <v>786</v>
      </c>
      <c r="AJ147" s="99">
        <v>139.06</v>
      </c>
      <c r="AK147" s="99">
        <v>80.53</v>
      </c>
      <c r="AL147" s="99">
        <v>219.59</v>
      </c>
      <c r="AM147" s="99">
        <v>189.42</v>
      </c>
      <c r="AN147" s="99">
        <v>83.48</v>
      </c>
      <c r="AO147" s="101">
        <v>3.1669999999999998</v>
      </c>
      <c r="AP147" s="99">
        <v>149.88</v>
      </c>
      <c r="AQ147" s="99">
        <v>211.63</v>
      </c>
      <c r="AR147" s="99">
        <v>137.66</v>
      </c>
      <c r="AS147" s="99">
        <v>11.28</v>
      </c>
      <c r="AT147" s="99">
        <v>14.57</v>
      </c>
      <c r="AU147" s="99">
        <v>7.15</v>
      </c>
      <c r="AV147" s="99">
        <v>12.22</v>
      </c>
      <c r="AW147" s="99">
        <v>5.86</v>
      </c>
      <c r="AX147" s="99">
        <v>33.630000000000003</v>
      </c>
      <c r="AY147" s="99">
        <v>45.44</v>
      </c>
      <c r="AZ147" s="99">
        <v>4.09</v>
      </c>
      <c r="BA147" s="99">
        <v>1.65</v>
      </c>
      <c r="BB147" s="99">
        <v>14.3</v>
      </c>
      <c r="BC147" s="99">
        <v>44.54</v>
      </c>
      <c r="BD147" s="99">
        <v>29.68</v>
      </c>
      <c r="BE147" s="99">
        <v>44.88</v>
      </c>
      <c r="BF147" s="99">
        <v>88.01</v>
      </c>
      <c r="BG147" s="99">
        <v>12.49</v>
      </c>
      <c r="BH147" s="99">
        <v>14.5</v>
      </c>
      <c r="BI147" s="99">
        <v>22.6</v>
      </c>
      <c r="BJ147" s="99">
        <v>4.13</v>
      </c>
      <c r="BK147" s="99">
        <v>86.79</v>
      </c>
      <c r="BL147" s="99">
        <v>11.58</v>
      </c>
      <c r="BM147" s="99">
        <v>13.03</v>
      </c>
    </row>
    <row r="148" spans="1:65" x14ac:dyDescent="0.25">
      <c r="A148" s="13">
        <v>3435614260</v>
      </c>
      <c r="B148" s="14" t="s">
        <v>444</v>
      </c>
      <c r="C148" s="14" t="s">
        <v>447</v>
      </c>
      <c r="D148" s="14" t="s">
        <v>450</v>
      </c>
      <c r="E148" s="99">
        <v>15.61</v>
      </c>
      <c r="F148" s="99">
        <v>6.86</v>
      </c>
      <c r="G148" s="99">
        <v>5.31</v>
      </c>
      <c r="H148" s="99">
        <v>1.51</v>
      </c>
      <c r="I148" s="99">
        <v>1.2</v>
      </c>
      <c r="J148" s="99">
        <v>4.7</v>
      </c>
      <c r="K148" s="99">
        <v>3.72</v>
      </c>
      <c r="L148" s="99">
        <v>1.74</v>
      </c>
      <c r="M148" s="99">
        <v>5.38</v>
      </c>
      <c r="N148" s="99">
        <v>4.55</v>
      </c>
      <c r="O148" s="99">
        <v>0.72</v>
      </c>
      <c r="P148" s="99">
        <v>2.0099999999999998</v>
      </c>
      <c r="Q148" s="99">
        <v>4.08</v>
      </c>
      <c r="R148" s="99">
        <v>4.3499999999999996</v>
      </c>
      <c r="S148" s="99">
        <v>5.62</v>
      </c>
      <c r="T148" s="99">
        <v>4.83</v>
      </c>
      <c r="U148" s="99">
        <v>6.17</v>
      </c>
      <c r="V148" s="99">
        <v>1.64</v>
      </c>
      <c r="W148" s="99">
        <v>2.89</v>
      </c>
      <c r="X148" s="99">
        <v>2.2400000000000002</v>
      </c>
      <c r="Y148" s="99">
        <v>20.86</v>
      </c>
      <c r="Z148" s="99">
        <v>9.19</v>
      </c>
      <c r="AA148" s="99">
        <v>3.79</v>
      </c>
      <c r="AB148" s="99">
        <v>1.95</v>
      </c>
      <c r="AC148" s="99">
        <v>3.93</v>
      </c>
      <c r="AD148" s="99">
        <v>2.7</v>
      </c>
      <c r="AE148" s="92">
        <v>2100.6</v>
      </c>
      <c r="AF148" s="92">
        <v>665816.5</v>
      </c>
      <c r="AG148" s="100">
        <v>6.7</v>
      </c>
      <c r="AH148" s="92">
        <v>3227.03</v>
      </c>
      <c r="AI148" s="99" t="s">
        <v>786</v>
      </c>
      <c r="AJ148" s="99">
        <v>114.49</v>
      </c>
      <c r="AK148" s="99">
        <v>78.7</v>
      </c>
      <c r="AL148" s="99">
        <v>193.19</v>
      </c>
      <c r="AM148" s="99">
        <v>189.44</v>
      </c>
      <c r="AN148" s="99">
        <v>74.599999999999994</v>
      </c>
      <c r="AO148" s="101">
        <v>3.0670000000000002</v>
      </c>
      <c r="AP148" s="99">
        <v>105.95</v>
      </c>
      <c r="AQ148" s="99">
        <v>124.76</v>
      </c>
      <c r="AR148" s="99">
        <v>125.56</v>
      </c>
      <c r="AS148" s="99">
        <v>11.45</v>
      </c>
      <c r="AT148" s="99">
        <v>23.23</v>
      </c>
      <c r="AU148" s="99">
        <v>5.51</v>
      </c>
      <c r="AV148" s="99">
        <v>10.75</v>
      </c>
      <c r="AW148" s="99">
        <v>5.42</v>
      </c>
      <c r="AX148" s="99">
        <v>29.52</v>
      </c>
      <c r="AY148" s="99">
        <v>59.02</v>
      </c>
      <c r="AZ148" s="99">
        <v>4.09</v>
      </c>
      <c r="BA148" s="99">
        <v>1.55</v>
      </c>
      <c r="BB148" s="99">
        <v>17.260000000000002</v>
      </c>
      <c r="BC148" s="99">
        <v>27.53</v>
      </c>
      <c r="BD148" s="99">
        <v>19.93</v>
      </c>
      <c r="BE148" s="99">
        <v>30.51</v>
      </c>
      <c r="BF148" s="99">
        <v>84.34</v>
      </c>
      <c r="BG148" s="99">
        <v>23.14</v>
      </c>
      <c r="BH148" s="99">
        <v>14.86</v>
      </c>
      <c r="BI148" s="99">
        <v>28.52</v>
      </c>
      <c r="BJ148" s="99">
        <v>3.7</v>
      </c>
      <c r="BK148" s="99">
        <v>80.569999999999993</v>
      </c>
      <c r="BL148" s="99">
        <v>10.14</v>
      </c>
      <c r="BM148" s="99">
        <v>11.4</v>
      </c>
    </row>
    <row r="149" spans="1:65" x14ac:dyDescent="0.25">
      <c r="A149" s="13">
        <v>3435084500</v>
      </c>
      <c r="B149" s="14" t="s">
        <v>444</v>
      </c>
      <c r="C149" s="14" t="s">
        <v>445</v>
      </c>
      <c r="D149" s="14" t="s">
        <v>446</v>
      </c>
      <c r="E149" s="99">
        <v>15.61</v>
      </c>
      <c r="F149" s="99">
        <v>6.86</v>
      </c>
      <c r="G149" s="99">
        <v>5.48</v>
      </c>
      <c r="H149" s="99">
        <v>1.79</v>
      </c>
      <c r="I149" s="99">
        <v>1.27</v>
      </c>
      <c r="J149" s="99">
        <v>4.8</v>
      </c>
      <c r="K149" s="99">
        <v>3.87</v>
      </c>
      <c r="L149" s="99">
        <v>1.76</v>
      </c>
      <c r="M149" s="99">
        <v>5.54</v>
      </c>
      <c r="N149" s="99">
        <v>4.66</v>
      </c>
      <c r="O149" s="99">
        <v>0.71</v>
      </c>
      <c r="P149" s="99">
        <v>2</v>
      </c>
      <c r="Q149" s="99">
        <v>3.9</v>
      </c>
      <c r="R149" s="99">
        <v>4.49</v>
      </c>
      <c r="S149" s="99">
        <v>5.43</v>
      </c>
      <c r="T149" s="99">
        <v>5.04</v>
      </c>
      <c r="U149" s="99">
        <v>5.66</v>
      </c>
      <c r="V149" s="99">
        <v>1.7</v>
      </c>
      <c r="W149" s="99">
        <v>2.98</v>
      </c>
      <c r="X149" s="99">
        <v>2.1800000000000002</v>
      </c>
      <c r="Y149" s="99">
        <v>19.829999999999998</v>
      </c>
      <c r="Z149" s="99">
        <v>9.1999999999999993</v>
      </c>
      <c r="AA149" s="99">
        <v>4.2300000000000004</v>
      </c>
      <c r="AB149" s="99">
        <v>2.0099999999999998</v>
      </c>
      <c r="AC149" s="99">
        <v>4.0999999999999996</v>
      </c>
      <c r="AD149" s="99">
        <v>2.76</v>
      </c>
      <c r="AE149" s="92">
        <v>2431.25</v>
      </c>
      <c r="AF149" s="92">
        <v>663739.5</v>
      </c>
      <c r="AG149" s="100">
        <v>6.63</v>
      </c>
      <c r="AH149" s="92">
        <v>3189.16</v>
      </c>
      <c r="AI149" s="99" t="s">
        <v>786</v>
      </c>
      <c r="AJ149" s="99">
        <v>141.74</v>
      </c>
      <c r="AK149" s="99">
        <v>81.2</v>
      </c>
      <c r="AL149" s="99">
        <v>222.94</v>
      </c>
      <c r="AM149" s="99">
        <v>189.42</v>
      </c>
      <c r="AN149" s="99">
        <v>70.69</v>
      </c>
      <c r="AO149" s="101">
        <v>3.3069999999999999</v>
      </c>
      <c r="AP149" s="99">
        <v>105.25</v>
      </c>
      <c r="AQ149" s="99">
        <v>189.26</v>
      </c>
      <c r="AR149" s="99">
        <v>133</v>
      </c>
      <c r="AS149" s="99">
        <v>11.3</v>
      </c>
      <c r="AT149" s="99">
        <v>15.92</v>
      </c>
      <c r="AU149" s="99">
        <v>7.51</v>
      </c>
      <c r="AV149" s="99">
        <v>12.03</v>
      </c>
      <c r="AW149" s="99">
        <v>5.33</v>
      </c>
      <c r="AX149" s="99">
        <v>24.17</v>
      </c>
      <c r="AY149" s="99">
        <v>35.21</v>
      </c>
      <c r="AZ149" s="99">
        <v>4.13</v>
      </c>
      <c r="BA149" s="99">
        <v>1.57</v>
      </c>
      <c r="BB149" s="99">
        <v>10.96</v>
      </c>
      <c r="BC149" s="99">
        <v>31.83</v>
      </c>
      <c r="BD149" s="99">
        <v>28.17</v>
      </c>
      <c r="BE149" s="99">
        <v>44.69</v>
      </c>
      <c r="BF149" s="99">
        <v>86.51</v>
      </c>
      <c r="BG149" s="99">
        <v>12.48</v>
      </c>
      <c r="BH149" s="99">
        <v>16.14</v>
      </c>
      <c r="BI149" s="99">
        <v>25.76</v>
      </c>
      <c r="BJ149" s="99">
        <v>3.48</v>
      </c>
      <c r="BK149" s="99">
        <v>80.59</v>
      </c>
      <c r="BL149" s="99">
        <v>11.25</v>
      </c>
      <c r="BM149" s="99">
        <v>12.56</v>
      </c>
    </row>
    <row r="150" spans="1:65" x14ac:dyDescent="0.25">
      <c r="A150" s="13">
        <v>3510740200</v>
      </c>
      <c r="B150" s="14" t="s">
        <v>451</v>
      </c>
      <c r="C150" s="14" t="s">
        <v>452</v>
      </c>
      <c r="D150" s="14" t="s">
        <v>778</v>
      </c>
      <c r="E150" s="99">
        <v>15.11</v>
      </c>
      <c r="F150" s="99">
        <v>7.38</v>
      </c>
      <c r="G150" s="99">
        <v>4.8499999999999996</v>
      </c>
      <c r="H150" s="99">
        <v>1.5</v>
      </c>
      <c r="I150" s="99">
        <v>1.1599999999999999</v>
      </c>
      <c r="J150" s="99">
        <v>4.63</v>
      </c>
      <c r="K150" s="99">
        <v>3.5</v>
      </c>
      <c r="L150" s="99">
        <v>1.49</v>
      </c>
      <c r="M150" s="99">
        <v>4.57</v>
      </c>
      <c r="N150" s="99">
        <v>3.79</v>
      </c>
      <c r="O150" s="99">
        <v>0.72</v>
      </c>
      <c r="P150" s="99">
        <v>1.88</v>
      </c>
      <c r="Q150" s="99">
        <v>3.98</v>
      </c>
      <c r="R150" s="99">
        <v>4.38</v>
      </c>
      <c r="S150" s="99">
        <v>5.58</v>
      </c>
      <c r="T150" s="99">
        <v>4.7699999999999996</v>
      </c>
      <c r="U150" s="99">
        <v>5.03</v>
      </c>
      <c r="V150" s="99">
        <v>1.6</v>
      </c>
      <c r="W150" s="99">
        <v>2.67</v>
      </c>
      <c r="X150" s="99">
        <v>2.0299999999999998</v>
      </c>
      <c r="Y150" s="99">
        <v>20.27</v>
      </c>
      <c r="Z150" s="99">
        <v>8.8699999999999992</v>
      </c>
      <c r="AA150" s="99">
        <v>3.51</v>
      </c>
      <c r="AB150" s="99">
        <v>1.95</v>
      </c>
      <c r="AC150" s="99">
        <v>3.86</v>
      </c>
      <c r="AD150" s="99">
        <v>2.65</v>
      </c>
      <c r="AE150" s="92">
        <v>1600.16</v>
      </c>
      <c r="AF150" s="92">
        <v>428432</v>
      </c>
      <c r="AG150" s="100">
        <v>6.95</v>
      </c>
      <c r="AH150" s="92">
        <v>2126.87</v>
      </c>
      <c r="AI150" s="99" t="s">
        <v>786</v>
      </c>
      <c r="AJ150" s="99">
        <v>114.41</v>
      </c>
      <c r="AK150" s="99">
        <v>51.49</v>
      </c>
      <c r="AL150" s="99">
        <v>165.9</v>
      </c>
      <c r="AM150" s="99">
        <v>193.07</v>
      </c>
      <c r="AN150" s="99">
        <v>44.38</v>
      </c>
      <c r="AO150" s="101">
        <v>3.032</v>
      </c>
      <c r="AP150" s="99">
        <v>162</v>
      </c>
      <c r="AQ150" s="99">
        <v>138.56</v>
      </c>
      <c r="AR150" s="99">
        <v>113.24</v>
      </c>
      <c r="AS150" s="99">
        <v>10.99</v>
      </c>
      <c r="AT150" s="99">
        <v>28.69</v>
      </c>
      <c r="AU150" s="99">
        <v>5.94</v>
      </c>
      <c r="AV150" s="99">
        <v>13.19</v>
      </c>
      <c r="AW150" s="99">
        <v>5.2</v>
      </c>
      <c r="AX150" s="99">
        <v>30.51</v>
      </c>
      <c r="AY150" s="99">
        <v>48.56</v>
      </c>
      <c r="AZ150" s="99">
        <v>3.99</v>
      </c>
      <c r="BA150" s="99">
        <v>1.31</v>
      </c>
      <c r="BB150" s="99">
        <v>16.7</v>
      </c>
      <c r="BC150" s="99">
        <v>37.18</v>
      </c>
      <c r="BD150" s="99">
        <v>24.96</v>
      </c>
      <c r="BE150" s="99">
        <v>35.14</v>
      </c>
      <c r="BF150" s="99">
        <v>96</v>
      </c>
      <c r="BG150" s="99">
        <v>18.38</v>
      </c>
      <c r="BH150" s="99">
        <v>12.9</v>
      </c>
      <c r="BI150" s="99">
        <v>19.63</v>
      </c>
      <c r="BJ150" s="99">
        <v>4</v>
      </c>
      <c r="BK150" s="99">
        <v>71.25</v>
      </c>
      <c r="BL150" s="99">
        <v>10.3</v>
      </c>
      <c r="BM150" s="99">
        <v>11.39</v>
      </c>
    </row>
    <row r="151" spans="1:65" x14ac:dyDescent="0.25">
      <c r="A151" s="13">
        <v>3529740500</v>
      </c>
      <c r="B151" s="14" t="s">
        <v>451</v>
      </c>
      <c r="C151" s="14" t="s">
        <v>453</v>
      </c>
      <c r="D151" s="14" t="s">
        <v>454</v>
      </c>
      <c r="E151" s="99">
        <v>15.1</v>
      </c>
      <c r="F151" s="99">
        <v>7.27</v>
      </c>
      <c r="G151" s="99">
        <v>4.5</v>
      </c>
      <c r="H151" s="99">
        <v>1.42</v>
      </c>
      <c r="I151" s="99">
        <v>1.2</v>
      </c>
      <c r="J151" s="99">
        <v>4.63</v>
      </c>
      <c r="K151" s="99">
        <v>3.47</v>
      </c>
      <c r="L151" s="99">
        <v>1.42</v>
      </c>
      <c r="M151" s="99">
        <v>4.45</v>
      </c>
      <c r="N151" s="99">
        <v>3.81</v>
      </c>
      <c r="O151" s="99">
        <v>0.73</v>
      </c>
      <c r="P151" s="99">
        <v>1.88</v>
      </c>
      <c r="Q151" s="99">
        <v>3.9</v>
      </c>
      <c r="R151" s="99">
        <v>4.47</v>
      </c>
      <c r="S151" s="99">
        <v>5.34</v>
      </c>
      <c r="T151" s="99">
        <v>4.5599999999999996</v>
      </c>
      <c r="U151" s="99">
        <v>4.45</v>
      </c>
      <c r="V151" s="99">
        <v>1.62</v>
      </c>
      <c r="W151" s="99">
        <v>2.99</v>
      </c>
      <c r="X151" s="99">
        <v>2</v>
      </c>
      <c r="Y151" s="99">
        <v>19.100000000000001</v>
      </c>
      <c r="Z151" s="99">
        <v>8.26</v>
      </c>
      <c r="AA151" s="99">
        <v>3.74</v>
      </c>
      <c r="AB151" s="99">
        <v>1.91</v>
      </c>
      <c r="AC151" s="99">
        <v>3.87</v>
      </c>
      <c r="AD151" s="99">
        <v>2.69</v>
      </c>
      <c r="AE151" s="92">
        <v>1105.72</v>
      </c>
      <c r="AF151" s="92">
        <v>438329.5</v>
      </c>
      <c r="AG151" s="100">
        <v>6.75</v>
      </c>
      <c r="AH151" s="92">
        <v>2130.85</v>
      </c>
      <c r="AI151" s="99" t="s">
        <v>786</v>
      </c>
      <c r="AJ151" s="99">
        <v>83.1</v>
      </c>
      <c r="AK151" s="99">
        <v>55.79</v>
      </c>
      <c r="AL151" s="99">
        <v>138.88999999999999</v>
      </c>
      <c r="AM151" s="99">
        <v>193.55</v>
      </c>
      <c r="AN151" s="99">
        <v>57.46</v>
      </c>
      <c r="AO151" s="101">
        <v>3.1339999999999999</v>
      </c>
      <c r="AP151" s="99">
        <v>142.68</v>
      </c>
      <c r="AQ151" s="99">
        <v>112.5</v>
      </c>
      <c r="AR151" s="99">
        <v>145.31</v>
      </c>
      <c r="AS151" s="99">
        <v>10.86</v>
      </c>
      <c r="AT151" s="99">
        <v>29.27</v>
      </c>
      <c r="AU151" s="99">
        <v>5.98</v>
      </c>
      <c r="AV151" s="99">
        <v>13.29</v>
      </c>
      <c r="AW151" s="99">
        <v>5.24</v>
      </c>
      <c r="AX151" s="99">
        <v>24.6</v>
      </c>
      <c r="AY151" s="99">
        <v>40.86</v>
      </c>
      <c r="AZ151" s="99">
        <v>4.0599999999999996</v>
      </c>
      <c r="BA151" s="99">
        <v>1.51</v>
      </c>
      <c r="BB151" s="99">
        <v>12.66</v>
      </c>
      <c r="BC151" s="99">
        <v>39.57</v>
      </c>
      <c r="BD151" s="99">
        <v>31.62</v>
      </c>
      <c r="BE151" s="99">
        <v>36.29</v>
      </c>
      <c r="BF151" s="99">
        <v>71.48</v>
      </c>
      <c r="BG151" s="99">
        <v>5.23</v>
      </c>
      <c r="BH151" s="99">
        <v>11.5</v>
      </c>
      <c r="BI151" s="99">
        <v>13.88</v>
      </c>
      <c r="BJ151" s="99">
        <v>4.3099999999999996</v>
      </c>
      <c r="BK151" s="99">
        <v>70.86</v>
      </c>
      <c r="BL151" s="99">
        <v>9.49</v>
      </c>
      <c r="BM151" s="99">
        <v>11.24</v>
      </c>
    </row>
    <row r="152" spans="1:65" x14ac:dyDescent="0.25">
      <c r="A152" s="13">
        <v>3510740595</v>
      </c>
      <c r="B152" s="14" t="s">
        <v>451</v>
      </c>
      <c r="C152" s="14" t="s">
        <v>452</v>
      </c>
      <c r="D152" s="14" t="s">
        <v>816</v>
      </c>
      <c r="E152" s="99">
        <v>15.11</v>
      </c>
      <c r="F152" s="99">
        <v>7.5</v>
      </c>
      <c r="G152" s="99">
        <v>4.79</v>
      </c>
      <c r="H152" s="99">
        <v>1.43</v>
      </c>
      <c r="I152" s="99">
        <v>1.17</v>
      </c>
      <c r="J152" s="99">
        <v>4.58</v>
      </c>
      <c r="K152" s="99">
        <v>3.52</v>
      </c>
      <c r="L152" s="99">
        <v>1.5</v>
      </c>
      <c r="M152" s="99">
        <v>4.5</v>
      </c>
      <c r="N152" s="99">
        <v>3.77</v>
      </c>
      <c r="O152" s="99">
        <v>0.72</v>
      </c>
      <c r="P152" s="99">
        <v>1.87</v>
      </c>
      <c r="Q152" s="99">
        <v>3.96</v>
      </c>
      <c r="R152" s="99">
        <v>4.32</v>
      </c>
      <c r="S152" s="99">
        <v>5.43</v>
      </c>
      <c r="T152" s="99">
        <v>4.57</v>
      </c>
      <c r="U152" s="99">
        <v>4.75</v>
      </c>
      <c r="V152" s="99">
        <v>1.54</v>
      </c>
      <c r="W152" s="99">
        <v>2.65</v>
      </c>
      <c r="X152" s="99">
        <v>1.99</v>
      </c>
      <c r="Y152" s="99">
        <v>19.899999999999999</v>
      </c>
      <c r="Z152" s="99">
        <v>8.7100000000000009</v>
      </c>
      <c r="AA152" s="99">
        <v>3.42</v>
      </c>
      <c r="AB152" s="99">
        <v>1.87</v>
      </c>
      <c r="AC152" s="99">
        <v>3.84</v>
      </c>
      <c r="AD152" s="99">
        <v>2.65</v>
      </c>
      <c r="AE152" s="92">
        <v>1655.82</v>
      </c>
      <c r="AF152" s="92">
        <v>459010</v>
      </c>
      <c r="AG152" s="100">
        <v>6.78</v>
      </c>
      <c r="AH152" s="92">
        <v>2239.2399999999998</v>
      </c>
      <c r="AI152" s="99" t="s">
        <v>786</v>
      </c>
      <c r="AJ152" s="99">
        <v>114.41</v>
      </c>
      <c r="AK152" s="99">
        <v>51.49</v>
      </c>
      <c r="AL152" s="99">
        <v>165.9</v>
      </c>
      <c r="AM152" s="99">
        <v>192.61</v>
      </c>
      <c r="AN152" s="99">
        <v>54.64</v>
      </c>
      <c r="AO152" s="101">
        <v>3.008</v>
      </c>
      <c r="AP152" s="99">
        <v>174.69</v>
      </c>
      <c r="AQ152" s="99">
        <v>141.15</v>
      </c>
      <c r="AR152" s="99">
        <v>104.94</v>
      </c>
      <c r="AS152" s="99">
        <v>10.94</v>
      </c>
      <c r="AT152" s="99">
        <v>24.36</v>
      </c>
      <c r="AU152" s="99">
        <v>6.18</v>
      </c>
      <c r="AV152" s="99">
        <v>12.65</v>
      </c>
      <c r="AW152" s="99">
        <v>4.75</v>
      </c>
      <c r="AX152" s="99">
        <v>27.64</v>
      </c>
      <c r="AY152" s="99">
        <v>48.28</v>
      </c>
      <c r="AZ152" s="99">
        <v>4</v>
      </c>
      <c r="BA152" s="99">
        <v>1.3</v>
      </c>
      <c r="BB152" s="99">
        <v>12.18</v>
      </c>
      <c r="BC152" s="99">
        <v>39.75</v>
      </c>
      <c r="BD152" s="99">
        <v>20.81</v>
      </c>
      <c r="BE152" s="99">
        <v>33.619999999999997</v>
      </c>
      <c r="BF152" s="99">
        <v>96.74</v>
      </c>
      <c r="BG152" s="99">
        <v>9.99</v>
      </c>
      <c r="BH152" s="99">
        <v>13</v>
      </c>
      <c r="BI152" s="99">
        <v>13.33</v>
      </c>
      <c r="BJ152" s="99">
        <v>4.5999999999999996</v>
      </c>
      <c r="BK152" s="99">
        <v>67.650000000000006</v>
      </c>
      <c r="BL152" s="99">
        <v>10.36</v>
      </c>
      <c r="BM152" s="99">
        <v>11.18</v>
      </c>
    </row>
    <row r="153" spans="1:65" x14ac:dyDescent="0.25">
      <c r="A153" s="13">
        <v>3610580001</v>
      </c>
      <c r="B153" s="14" t="s">
        <v>455</v>
      </c>
      <c r="C153" s="14" t="s">
        <v>456</v>
      </c>
      <c r="D153" s="14" t="s">
        <v>457</v>
      </c>
      <c r="E153" s="99">
        <v>15.63</v>
      </c>
      <c r="F153" s="99">
        <v>6.88</v>
      </c>
      <c r="G153" s="99">
        <v>5.23</v>
      </c>
      <c r="H153" s="99">
        <v>1.47</v>
      </c>
      <c r="I153" s="99">
        <v>1.4</v>
      </c>
      <c r="J153" s="99">
        <v>4.93</v>
      </c>
      <c r="K153" s="99">
        <v>4.0999999999999996</v>
      </c>
      <c r="L153" s="99">
        <v>1.63</v>
      </c>
      <c r="M153" s="99">
        <v>4.97</v>
      </c>
      <c r="N153" s="99">
        <v>4.58</v>
      </c>
      <c r="O153" s="99">
        <v>0.83</v>
      </c>
      <c r="P153" s="99">
        <v>1.9</v>
      </c>
      <c r="Q153" s="99">
        <v>3.88</v>
      </c>
      <c r="R153" s="99">
        <v>4.63</v>
      </c>
      <c r="S153" s="99">
        <v>5.26</v>
      </c>
      <c r="T153" s="99">
        <v>5.32</v>
      </c>
      <c r="U153" s="99">
        <v>5.34</v>
      </c>
      <c r="V153" s="99">
        <v>1.72</v>
      </c>
      <c r="W153" s="99">
        <v>2.67</v>
      </c>
      <c r="X153" s="99">
        <v>2.29</v>
      </c>
      <c r="Y153" s="99">
        <v>19.96</v>
      </c>
      <c r="Z153" s="99">
        <v>9.5500000000000007</v>
      </c>
      <c r="AA153" s="99">
        <v>3.67</v>
      </c>
      <c r="AB153" s="99">
        <v>1.99</v>
      </c>
      <c r="AC153" s="99">
        <v>4.07</v>
      </c>
      <c r="AD153" s="99">
        <v>2.72</v>
      </c>
      <c r="AE153" s="92">
        <v>1642.98</v>
      </c>
      <c r="AF153" s="92">
        <v>536740.25</v>
      </c>
      <c r="AG153" s="100">
        <v>6.83</v>
      </c>
      <c r="AH153" s="92">
        <v>2629.88</v>
      </c>
      <c r="AI153" s="99" t="s">
        <v>786</v>
      </c>
      <c r="AJ153" s="99">
        <v>121.53</v>
      </c>
      <c r="AK153" s="99">
        <v>77.45</v>
      </c>
      <c r="AL153" s="99">
        <v>198.98000000000002</v>
      </c>
      <c r="AM153" s="99">
        <v>200.16</v>
      </c>
      <c r="AN153" s="99">
        <v>65.75</v>
      </c>
      <c r="AO153" s="101">
        <v>3.3580000000000001</v>
      </c>
      <c r="AP153" s="99">
        <v>96</v>
      </c>
      <c r="AQ153" s="99">
        <v>138.84</v>
      </c>
      <c r="AR153" s="99">
        <v>117.92</v>
      </c>
      <c r="AS153" s="99">
        <v>11.27</v>
      </c>
      <c r="AT153" s="99">
        <v>22.63</v>
      </c>
      <c r="AU153" s="99">
        <v>7.1</v>
      </c>
      <c r="AV153" s="99">
        <v>12.8</v>
      </c>
      <c r="AW153" s="99">
        <v>5.35</v>
      </c>
      <c r="AX153" s="99">
        <v>31.68</v>
      </c>
      <c r="AY153" s="99">
        <v>50.48</v>
      </c>
      <c r="AZ153" s="99">
        <v>4.09</v>
      </c>
      <c r="BA153" s="99">
        <v>1.52</v>
      </c>
      <c r="BB153" s="99">
        <v>22.34</v>
      </c>
      <c r="BC153" s="99">
        <v>38.25</v>
      </c>
      <c r="BD153" s="99">
        <v>31.01</v>
      </c>
      <c r="BE153" s="99">
        <v>41.37</v>
      </c>
      <c r="BF153" s="99">
        <v>109.71</v>
      </c>
      <c r="BG153" s="99">
        <v>21.62</v>
      </c>
      <c r="BH153" s="99">
        <v>13.67</v>
      </c>
      <c r="BI153" s="99">
        <v>16.93</v>
      </c>
      <c r="BJ153" s="99">
        <v>3.85</v>
      </c>
      <c r="BK153" s="99">
        <v>78.709999999999994</v>
      </c>
      <c r="BL153" s="99">
        <v>10.3</v>
      </c>
      <c r="BM153" s="99">
        <v>13.54</v>
      </c>
    </row>
    <row r="154" spans="1:65" x14ac:dyDescent="0.25">
      <c r="A154" s="13">
        <v>3615380160</v>
      </c>
      <c r="B154" s="14" t="s">
        <v>455</v>
      </c>
      <c r="C154" s="14" t="s">
        <v>458</v>
      </c>
      <c r="D154" s="14" t="s">
        <v>459</v>
      </c>
      <c r="E154" s="99">
        <v>15.63</v>
      </c>
      <c r="F154" s="99">
        <v>6.84</v>
      </c>
      <c r="G154" s="99">
        <v>4.47</v>
      </c>
      <c r="H154" s="99">
        <v>1.44</v>
      </c>
      <c r="I154" s="99">
        <v>1.21</v>
      </c>
      <c r="J154" s="99">
        <v>4.74</v>
      </c>
      <c r="K154" s="99">
        <v>3.43</v>
      </c>
      <c r="L154" s="99">
        <v>1.43</v>
      </c>
      <c r="M154" s="99">
        <v>4.6100000000000003</v>
      </c>
      <c r="N154" s="99">
        <v>4.6500000000000004</v>
      </c>
      <c r="O154" s="99">
        <v>0.71</v>
      </c>
      <c r="P154" s="99">
        <v>1.91</v>
      </c>
      <c r="Q154" s="99">
        <v>3.56</v>
      </c>
      <c r="R154" s="99">
        <v>4.51</v>
      </c>
      <c r="S154" s="99">
        <v>5.0999999999999996</v>
      </c>
      <c r="T154" s="99">
        <v>5.03</v>
      </c>
      <c r="U154" s="99">
        <v>4.3499999999999996</v>
      </c>
      <c r="V154" s="99">
        <v>1.49</v>
      </c>
      <c r="W154" s="99">
        <v>2.83</v>
      </c>
      <c r="X154" s="99">
        <v>1.94</v>
      </c>
      <c r="Y154" s="99">
        <v>19.57</v>
      </c>
      <c r="Z154" s="99">
        <v>8.19</v>
      </c>
      <c r="AA154" s="99">
        <v>4.08</v>
      </c>
      <c r="AB154" s="99">
        <v>1.97</v>
      </c>
      <c r="AC154" s="99">
        <v>3.83</v>
      </c>
      <c r="AD154" s="99">
        <v>2.71</v>
      </c>
      <c r="AE154" s="92">
        <v>1152.93</v>
      </c>
      <c r="AF154" s="92">
        <v>549395.25</v>
      </c>
      <c r="AG154" s="100">
        <v>6.8</v>
      </c>
      <c r="AH154" s="92">
        <v>2684.38</v>
      </c>
      <c r="AI154" s="99" t="s">
        <v>786</v>
      </c>
      <c r="AJ154" s="99">
        <v>107.07</v>
      </c>
      <c r="AK154" s="99">
        <v>79.489999999999995</v>
      </c>
      <c r="AL154" s="99">
        <v>186.56</v>
      </c>
      <c r="AM154" s="99">
        <v>198.88</v>
      </c>
      <c r="AN154" s="99">
        <v>62.14</v>
      </c>
      <c r="AO154" s="101">
        <v>3.371</v>
      </c>
      <c r="AP154" s="99">
        <v>75.739999999999995</v>
      </c>
      <c r="AQ154" s="99">
        <v>117.21</v>
      </c>
      <c r="AR154" s="99">
        <v>111.19</v>
      </c>
      <c r="AS154" s="99">
        <v>10.92</v>
      </c>
      <c r="AT154" s="99">
        <v>19.260000000000002</v>
      </c>
      <c r="AU154" s="99">
        <v>6.85</v>
      </c>
      <c r="AV154" s="99">
        <v>11.49</v>
      </c>
      <c r="AW154" s="99">
        <v>5.04</v>
      </c>
      <c r="AX154" s="99">
        <v>23.06</v>
      </c>
      <c r="AY154" s="99">
        <v>53.13</v>
      </c>
      <c r="AZ154" s="99">
        <v>4.04</v>
      </c>
      <c r="BA154" s="99">
        <v>1.67</v>
      </c>
      <c r="BB154" s="99">
        <v>21.45</v>
      </c>
      <c r="BC154" s="99">
        <v>25.39</v>
      </c>
      <c r="BD154" s="99">
        <v>23.14</v>
      </c>
      <c r="BE154" s="99">
        <v>25.47</v>
      </c>
      <c r="BF154" s="99">
        <v>73.75</v>
      </c>
      <c r="BG154" s="99">
        <v>9.16</v>
      </c>
      <c r="BH154" s="99">
        <v>13.64</v>
      </c>
      <c r="BI154" s="99">
        <v>13.98</v>
      </c>
      <c r="BJ154" s="99">
        <v>3.97</v>
      </c>
      <c r="BK154" s="99">
        <v>74.16</v>
      </c>
      <c r="BL154" s="99">
        <v>9.82</v>
      </c>
      <c r="BM154" s="99">
        <v>13.86</v>
      </c>
    </row>
    <row r="155" spans="1:65" x14ac:dyDescent="0.25">
      <c r="A155" s="13">
        <v>3646540850</v>
      </c>
      <c r="B155" s="14" t="s">
        <v>455</v>
      </c>
      <c r="C155" s="14" t="s">
        <v>817</v>
      </c>
      <c r="D155" s="14" t="s">
        <v>826</v>
      </c>
      <c r="E155" s="99">
        <v>15.62</v>
      </c>
      <c r="F155" s="99">
        <v>6.88</v>
      </c>
      <c r="G155" s="99">
        <v>5.1100000000000003</v>
      </c>
      <c r="H155" s="99">
        <v>1.46</v>
      </c>
      <c r="I155" s="99">
        <v>1.24</v>
      </c>
      <c r="J155" s="99">
        <v>4.96</v>
      </c>
      <c r="K155" s="99">
        <v>4</v>
      </c>
      <c r="L155" s="99">
        <v>1.55</v>
      </c>
      <c r="M155" s="99">
        <v>4.63</v>
      </c>
      <c r="N155" s="99">
        <v>4.58</v>
      </c>
      <c r="O155" s="99">
        <v>0.8</v>
      </c>
      <c r="P155" s="99">
        <v>1.89</v>
      </c>
      <c r="Q155" s="99">
        <v>3.65</v>
      </c>
      <c r="R155" s="99">
        <v>4.55</v>
      </c>
      <c r="S155" s="99">
        <v>5.13</v>
      </c>
      <c r="T155" s="99">
        <v>5.21</v>
      </c>
      <c r="U155" s="99">
        <v>4.58</v>
      </c>
      <c r="V155" s="99">
        <v>1.75</v>
      </c>
      <c r="W155" s="99">
        <v>2.57</v>
      </c>
      <c r="X155" s="99">
        <v>1.99</v>
      </c>
      <c r="Y155" s="99">
        <v>19.350000000000001</v>
      </c>
      <c r="Z155" s="99">
        <v>8.5399999999999991</v>
      </c>
      <c r="AA155" s="99">
        <v>3.46</v>
      </c>
      <c r="AB155" s="99">
        <v>1.96</v>
      </c>
      <c r="AC155" s="99">
        <v>3.93</v>
      </c>
      <c r="AD155" s="99">
        <v>2.72</v>
      </c>
      <c r="AE155" s="92">
        <v>1124.25</v>
      </c>
      <c r="AF155" s="92">
        <v>465821.25</v>
      </c>
      <c r="AG155" s="100">
        <v>6.81</v>
      </c>
      <c r="AH155" s="92">
        <v>2281.83</v>
      </c>
      <c r="AI155" s="99" t="s">
        <v>786</v>
      </c>
      <c r="AJ155" s="99">
        <v>121.67</v>
      </c>
      <c r="AK155" s="99">
        <v>82.29</v>
      </c>
      <c r="AL155" s="99">
        <v>203.96</v>
      </c>
      <c r="AM155" s="99">
        <v>198.13</v>
      </c>
      <c r="AN155" s="99">
        <v>71.680000000000007</v>
      </c>
      <c r="AO155" s="101">
        <v>3.3759999999999999</v>
      </c>
      <c r="AP155" s="99">
        <v>167.67</v>
      </c>
      <c r="AQ155" s="99">
        <v>164.67</v>
      </c>
      <c r="AR155" s="99">
        <v>117.25</v>
      </c>
      <c r="AS155" s="99">
        <v>10.98</v>
      </c>
      <c r="AT155" s="99">
        <v>22.14</v>
      </c>
      <c r="AU155" s="99">
        <v>5.63</v>
      </c>
      <c r="AV155" s="99">
        <v>11.92</v>
      </c>
      <c r="AW155" s="99">
        <v>5.04</v>
      </c>
      <c r="AX155" s="99">
        <v>21.67</v>
      </c>
      <c r="AY155" s="99">
        <v>41.54</v>
      </c>
      <c r="AZ155" s="99">
        <v>4.1100000000000003</v>
      </c>
      <c r="BA155" s="99">
        <v>1.39</v>
      </c>
      <c r="BB155" s="99">
        <v>17.25</v>
      </c>
      <c r="BC155" s="99">
        <v>22.12</v>
      </c>
      <c r="BD155" s="99">
        <v>15.98</v>
      </c>
      <c r="BE155" s="99">
        <v>31.19</v>
      </c>
      <c r="BF155" s="99">
        <v>97</v>
      </c>
      <c r="BG155" s="99">
        <v>7.87</v>
      </c>
      <c r="BH155" s="99">
        <v>8.75</v>
      </c>
      <c r="BI155" s="99">
        <v>12.13</v>
      </c>
      <c r="BJ155" s="99">
        <v>3.78</v>
      </c>
      <c r="BK155" s="99">
        <v>55.94</v>
      </c>
      <c r="BL155" s="99">
        <v>10.039999999999999</v>
      </c>
      <c r="BM155" s="99">
        <v>14.12</v>
      </c>
    </row>
    <row r="156" spans="1:65" x14ac:dyDescent="0.25">
      <c r="A156" s="13">
        <v>3635004575</v>
      </c>
      <c r="B156" s="14" t="s">
        <v>455</v>
      </c>
      <c r="C156" s="14" t="s">
        <v>827</v>
      </c>
      <c r="D156" s="14" t="s">
        <v>828</v>
      </c>
      <c r="E156" s="99">
        <v>15.61</v>
      </c>
      <c r="F156" s="99">
        <v>6.82</v>
      </c>
      <c r="G156" s="99">
        <v>5.42</v>
      </c>
      <c r="H156" s="99">
        <v>1.6</v>
      </c>
      <c r="I156" s="99">
        <v>1.31</v>
      </c>
      <c r="J156" s="99">
        <v>5.04</v>
      </c>
      <c r="K156" s="99">
        <v>4.28</v>
      </c>
      <c r="L156" s="99">
        <v>1.87</v>
      </c>
      <c r="M156" s="99">
        <v>5.39</v>
      </c>
      <c r="N156" s="99">
        <v>4.58</v>
      </c>
      <c r="O156" s="99">
        <v>0.75</v>
      </c>
      <c r="P156" s="99">
        <v>1.86</v>
      </c>
      <c r="Q156" s="99">
        <v>3.91</v>
      </c>
      <c r="R156" s="99">
        <v>4.4800000000000004</v>
      </c>
      <c r="S156" s="99">
        <v>5.0199999999999996</v>
      </c>
      <c r="T156" s="99">
        <v>4.8899999999999997</v>
      </c>
      <c r="U156" s="99">
        <v>6.91</v>
      </c>
      <c r="V156" s="99">
        <v>1.83</v>
      </c>
      <c r="W156" s="99">
        <v>2.97</v>
      </c>
      <c r="X156" s="99">
        <v>2.2999999999999998</v>
      </c>
      <c r="Y156" s="99">
        <v>20.89</v>
      </c>
      <c r="Z156" s="99">
        <v>9.36</v>
      </c>
      <c r="AA156" s="99">
        <v>3.9</v>
      </c>
      <c r="AB156" s="99">
        <v>2</v>
      </c>
      <c r="AC156" s="99">
        <v>4.8</v>
      </c>
      <c r="AD156" s="99">
        <v>2.74</v>
      </c>
      <c r="AE156" s="92">
        <v>3504.43</v>
      </c>
      <c r="AF156" s="92">
        <v>996683.28</v>
      </c>
      <c r="AG156" s="100">
        <v>6.89</v>
      </c>
      <c r="AH156" s="92">
        <v>4923.54</v>
      </c>
      <c r="AI156" s="99" t="s">
        <v>786</v>
      </c>
      <c r="AJ156" s="99">
        <v>136.36000000000001</v>
      </c>
      <c r="AK156" s="99">
        <v>73.19</v>
      </c>
      <c r="AL156" s="99">
        <v>209.55</v>
      </c>
      <c r="AM156" s="99">
        <v>200.11</v>
      </c>
      <c r="AN156" s="99">
        <v>70.75</v>
      </c>
      <c r="AO156" s="101">
        <v>3.101</v>
      </c>
      <c r="AP156" s="99">
        <v>121.14</v>
      </c>
      <c r="AQ156" s="99">
        <v>185.81</v>
      </c>
      <c r="AR156" s="99">
        <v>142.19</v>
      </c>
      <c r="AS156" s="99">
        <v>11.01</v>
      </c>
      <c r="AT156" s="99">
        <v>12.5</v>
      </c>
      <c r="AU156" s="99">
        <v>6.68</v>
      </c>
      <c r="AV156" s="99">
        <v>11.79</v>
      </c>
      <c r="AW156" s="99">
        <v>6.18</v>
      </c>
      <c r="AX156" s="99">
        <v>32.96</v>
      </c>
      <c r="AY156" s="99">
        <v>70.23</v>
      </c>
      <c r="AZ156" s="99">
        <v>4.01</v>
      </c>
      <c r="BA156" s="99">
        <v>1.69</v>
      </c>
      <c r="BB156" s="99">
        <v>21.39</v>
      </c>
      <c r="BC156" s="99">
        <v>33.950000000000003</v>
      </c>
      <c r="BD156" s="99">
        <v>26.9</v>
      </c>
      <c r="BE156" s="99">
        <v>35.74</v>
      </c>
      <c r="BF156" s="99">
        <v>88.69</v>
      </c>
      <c r="BG156" s="99">
        <v>14.25</v>
      </c>
      <c r="BH156" s="99">
        <v>18.05</v>
      </c>
      <c r="BI156" s="99">
        <v>28.39</v>
      </c>
      <c r="BJ156" s="99">
        <v>3.85</v>
      </c>
      <c r="BK156" s="99">
        <v>98.37</v>
      </c>
      <c r="BL156" s="99">
        <v>10.87</v>
      </c>
      <c r="BM156" s="99">
        <v>13.69</v>
      </c>
    </row>
    <row r="157" spans="1:65" x14ac:dyDescent="0.25">
      <c r="A157" s="13">
        <v>3635614599</v>
      </c>
      <c r="B157" s="14" t="s">
        <v>455</v>
      </c>
      <c r="C157" s="14" t="s">
        <v>447</v>
      </c>
      <c r="D157" s="14" t="s">
        <v>460</v>
      </c>
      <c r="E157" s="99">
        <v>15.62</v>
      </c>
      <c r="F157" s="99">
        <v>6.87</v>
      </c>
      <c r="G157" s="99">
        <v>5.27</v>
      </c>
      <c r="H157" s="99">
        <v>1.56</v>
      </c>
      <c r="I157" s="99">
        <v>1.46</v>
      </c>
      <c r="J157" s="99">
        <v>5.16</v>
      </c>
      <c r="K157" s="99">
        <v>3.9</v>
      </c>
      <c r="L157" s="99">
        <v>2.16</v>
      </c>
      <c r="M157" s="99">
        <v>5.99</v>
      </c>
      <c r="N157" s="99">
        <v>4.4400000000000004</v>
      </c>
      <c r="O157" s="99">
        <v>0.85</v>
      </c>
      <c r="P157" s="99">
        <v>2.2000000000000002</v>
      </c>
      <c r="Q157" s="99">
        <v>4.1100000000000003</v>
      </c>
      <c r="R157" s="99">
        <v>4.9000000000000004</v>
      </c>
      <c r="S157" s="99">
        <v>6.15</v>
      </c>
      <c r="T157" s="99">
        <v>5.3</v>
      </c>
      <c r="U157" s="99">
        <v>6.66</v>
      </c>
      <c r="V157" s="99">
        <v>2.2000000000000002</v>
      </c>
      <c r="W157" s="99">
        <v>3.21</v>
      </c>
      <c r="X157" s="99">
        <v>2.59</v>
      </c>
      <c r="Y157" s="99">
        <v>21.31</v>
      </c>
      <c r="Z157" s="99">
        <v>10.65</v>
      </c>
      <c r="AA157" s="99">
        <v>4.55</v>
      </c>
      <c r="AB157" s="99">
        <v>2.27</v>
      </c>
      <c r="AC157" s="99">
        <v>4.28</v>
      </c>
      <c r="AD157" s="99">
        <v>2.9</v>
      </c>
      <c r="AE157" s="92">
        <v>4023.53</v>
      </c>
      <c r="AF157" s="92">
        <v>1422001.48</v>
      </c>
      <c r="AG157" s="100">
        <v>7.32</v>
      </c>
      <c r="AH157" s="92">
        <v>7327.84</v>
      </c>
      <c r="AI157" s="99" t="s">
        <v>786</v>
      </c>
      <c r="AJ157" s="99">
        <v>160.04</v>
      </c>
      <c r="AK157" s="99">
        <v>93.69</v>
      </c>
      <c r="AL157" s="99">
        <v>253.73</v>
      </c>
      <c r="AM157" s="99">
        <v>203.48</v>
      </c>
      <c r="AN157" s="99">
        <v>87.97</v>
      </c>
      <c r="AO157" s="101">
        <v>3.335</v>
      </c>
      <c r="AP157" s="99">
        <v>157.31</v>
      </c>
      <c r="AQ157" s="99">
        <v>190.7</v>
      </c>
      <c r="AR157" s="99">
        <v>174</v>
      </c>
      <c r="AS157" s="99">
        <v>11.41</v>
      </c>
      <c r="AT157" s="99">
        <v>18.39</v>
      </c>
      <c r="AU157" s="99">
        <v>6.35</v>
      </c>
      <c r="AV157" s="99">
        <v>13.61</v>
      </c>
      <c r="AW157" s="99">
        <v>5.67</v>
      </c>
      <c r="AX157" s="99">
        <v>31.91</v>
      </c>
      <c r="AY157" s="99">
        <v>72.040000000000006</v>
      </c>
      <c r="AZ157" s="99">
        <v>4.29</v>
      </c>
      <c r="BA157" s="99">
        <v>1.79</v>
      </c>
      <c r="BB157" s="99">
        <v>17.03</v>
      </c>
      <c r="BC157" s="99">
        <v>46.21</v>
      </c>
      <c r="BD157" s="99">
        <v>34.86</v>
      </c>
      <c r="BE157" s="99">
        <v>36.81</v>
      </c>
      <c r="BF157" s="99">
        <v>92.53</v>
      </c>
      <c r="BG157" s="99">
        <v>10.32</v>
      </c>
      <c r="BH157" s="99">
        <v>15.86</v>
      </c>
      <c r="BI157" s="99">
        <v>29.94</v>
      </c>
      <c r="BJ157" s="99">
        <v>3.84</v>
      </c>
      <c r="BK157" s="99">
        <v>100.03</v>
      </c>
      <c r="BL157" s="99">
        <v>10.76</v>
      </c>
      <c r="BM157" s="99">
        <v>12.37</v>
      </c>
    </row>
    <row r="158" spans="1:65" x14ac:dyDescent="0.25">
      <c r="A158" s="13">
        <v>3635614600</v>
      </c>
      <c r="B158" s="14" t="s">
        <v>455</v>
      </c>
      <c r="C158" s="14" t="s">
        <v>447</v>
      </c>
      <c r="D158" s="14" t="s">
        <v>461</v>
      </c>
      <c r="E158" s="99">
        <v>15.62</v>
      </c>
      <c r="F158" s="99">
        <v>6.87</v>
      </c>
      <c r="G158" s="99">
        <v>5.67</v>
      </c>
      <c r="H158" s="99">
        <v>1.47</v>
      </c>
      <c r="I158" s="99">
        <v>1.52</v>
      </c>
      <c r="J158" s="99">
        <v>5.14</v>
      </c>
      <c r="K158" s="99">
        <v>4.1500000000000004</v>
      </c>
      <c r="L158" s="99">
        <v>2.0099999999999998</v>
      </c>
      <c r="M158" s="99">
        <v>6.02</v>
      </c>
      <c r="N158" s="99">
        <v>4.4400000000000004</v>
      </c>
      <c r="O158" s="99">
        <v>0.9</v>
      </c>
      <c r="P158" s="99">
        <v>2.29</v>
      </c>
      <c r="Q158" s="99">
        <v>4.22</v>
      </c>
      <c r="R158" s="99">
        <v>4.9400000000000004</v>
      </c>
      <c r="S158" s="99">
        <v>7.71</v>
      </c>
      <c r="T158" s="99">
        <v>5.46</v>
      </c>
      <c r="U158" s="99">
        <v>6.69</v>
      </c>
      <c r="V158" s="99">
        <v>2.14</v>
      </c>
      <c r="W158" s="99">
        <v>3.09</v>
      </c>
      <c r="X158" s="99">
        <v>2.84</v>
      </c>
      <c r="Y158" s="99">
        <v>22.43</v>
      </c>
      <c r="Z158" s="99">
        <v>10.49</v>
      </c>
      <c r="AA158" s="99">
        <v>4.71</v>
      </c>
      <c r="AB158" s="99">
        <v>2.31</v>
      </c>
      <c r="AC158" s="99">
        <v>4.32</v>
      </c>
      <c r="AD158" s="99">
        <v>3.26</v>
      </c>
      <c r="AE158" s="92">
        <v>5702.97</v>
      </c>
      <c r="AF158" s="92">
        <v>2838182.17</v>
      </c>
      <c r="AG158" s="100">
        <v>7.11</v>
      </c>
      <c r="AH158" s="92">
        <v>14307.67</v>
      </c>
      <c r="AI158" s="99" t="s">
        <v>786</v>
      </c>
      <c r="AJ158" s="99">
        <v>160</v>
      </c>
      <c r="AK158" s="99">
        <v>93.69</v>
      </c>
      <c r="AL158" s="99">
        <v>253.69</v>
      </c>
      <c r="AM158" s="99">
        <v>203.48</v>
      </c>
      <c r="AN158" s="99">
        <v>83.58</v>
      </c>
      <c r="AO158" s="101">
        <v>3.6080000000000001</v>
      </c>
      <c r="AP158" s="99">
        <v>145.28</v>
      </c>
      <c r="AQ158" s="99">
        <v>217.72</v>
      </c>
      <c r="AR158" s="99">
        <v>203.59</v>
      </c>
      <c r="AS158" s="99">
        <v>11.39</v>
      </c>
      <c r="AT158" s="99">
        <v>20.48</v>
      </c>
      <c r="AU158" s="99">
        <v>6.34</v>
      </c>
      <c r="AV158" s="99">
        <v>15.11</v>
      </c>
      <c r="AW158" s="99">
        <v>6.27</v>
      </c>
      <c r="AX158" s="99">
        <v>32.340000000000003</v>
      </c>
      <c r="AY158" s="99">
        <v>81.75</v>
      </c>
      <c r="AZ158" s="99">
        <v>4.32</v>
      </c>
      <c r="BA158" s="99">
        <v>1.9</v>
      </c>
      <c r="BB158" s="99">
        <v>21.29</v>
      </c>
      <c r="BC158" s="99">
        <v>47.88</v>
      </c>
      <c r="BD158" s="99">
        <v>36.39</v>
      </c>
      <c r="BE158" s="99">
        <v>39.659999999999997</v>
      </c>
      <c r="BF158" s="99">
        <v>111.21</v>
      </c>
      <c r="BG158" s="99">
        <v>8.91</v>
      </c>
      <c r="BH158" s="99">
        <v>21.07</v>
      </c>
      <c r="BI158" s="99">
        <v>31.14</v>
      </c>
      <c r="BJ158" s="99">
        <v>4.07</v>
      </c>
      <c r="BK158" s="99">
        <v>121.06</v>
      </c>
      <c r="BL158" s="99">
        <v>11.71</v>
      </c>
      <c r="BM158" s="99">
        <v>14.12</v>
      </c>
    </row>
    <row r="159" spans="1:65" x14ac:dyDescent="0.25">
      <c r="A159" s="13">
        <v>3635614601</v>
      </c>
      <c r="B159" s="14" t="s">
        <v>455</v>
      </c>
      <c r="C159" s="14" t="s">
        <v>447</v>
      </c>
      <c r="D159" s="14" t="s">
        <v>462</v>
      </c>
      <c r="E159" s="99">
        <v>15.62</v>
      </c>
      <c r="F159" s="99">
        <v>6.87</v>
      </c>
      <c r="G159" s="99">
        <v>5.67</v>
      </c>
      <c r="H159" s="99">
        <v>1.56</v>
      </c>
      <c r="I159" s="99">
        <v>1.42</v>
      </c>
      <c r="J159" s="99">
        <v>5.1100000000000003</v>
      </c>
      <c r="K159" s="99">
        <v>4.04</v>
      </c>
      <c r="L159" s="99">
        <v>2.0699999999999998</v>
      </c>
      <c r="M159" s="99">
        <v>5.88</v>
      </c>
      <c r="N159" s="99">
        <v>4.4400000000000004</v>
      </c>
      <c r="O159" s="99">
        <v>0.89</v>
      </c>
      <c r="P159" s="99">
        <v>2.14</v>
      </c>
      <c r="Q159" s="99">
        <v>4.03</v>
      </c>
      <c r="R159" s="99">
        <v>4.88</v>
      </c>
      <c r="S159" s="99">
        <v>5.77</v>
      </c>
      <c r="T159" s="99">
        <v>5.31</v>
      </c>
      <c r="U159" s="99">
        <v>6.34</v>
      </c>
      <c r="V159" s="99">
        <v>2.06</v>
      </c>
      <c r="W159" s="99">
        <v>3.11</v>
      </c>
      <c r="X159" s="99">
        <v>2.5299999999999998</v>
      </c>
      <c r="Y159" s="99">
        <v>21.03</v>
      </c>
      <c r="Z159" s="99">
        <v>10.06</v>
      </c>
      <c r="AA159" s="99">
        <v>4.5</v>
      </c>
      <c r="AB159" s="99">
        <v>2.17</v>
      </c>
      <c r="AC159" s="99">
        <v>4.28</v>
      </c>
      <c r="AD159" s="99">
        <v>2.94</v>
      </c>
      <c r="AE159" s="92">
        <v>3765.75</v>
      </c>
      <c r="AF159" s="92">
        <v>1271885.5</v>
      </c>
      <c r="AG159" s="100">
        <v>7.11</v>
      </c>
      <c r="AH159" s="92">
        <v>6403.71</v>
      </c>
      <c r="AI159" s="99" t="s">
        <v>786</v>
      </c>
      <c r="AJ159" s="99">
        <v>160.04</v>
      </c>
      <c r="AK159" s="99">
        <v>93.69</v>
      </c>
      <c r="AL159" s="99">
        <v>253.73</v>
      </c>
      <c r="AM159" s="99">
        <v>203.48</v>
      </c>
      <c r="AN159" s="99">
        <v>69.19</v>
      </c>
      <c r="AO159" s="101">
        <v>3.3740000000000001</v>
      </c>
      <c r="AP159" s="99">
        <v>140.27000000000001</v>
      </c>
      <c r="AQ159" s="99">
        <v>159.69999999999999</v>
      </c>
      <c r="AR159" s="99">
        <v>153.5</v>
      </c>
      <c r="AS159" s="99">
        <v>11.41</v>
      </c>
      <c r="AT159" s="99">
        <v>17.940000000000001</v>
      </c>
      <c r="AU159" s="99">
        <v>6.74</v>
      </c>
      <c r="AV159" s="99">
        <v>13.87</v>
      </c>
      <c r="AW159" s="99">
        <v>6.14</v>
      </c>
      <c r="AX159" s="99">
        <v>26.55</v>
      </c>
      <c r="AY159" s="99">
        <v>53.48</v>
      </c>
      <c r="AZ159" s="99">
        <v>4.21</v>
      </c>
      <c r="BA159" s="99">
        <v>1.73</v>
      </c>
      <c r="BB159" s="99">
        <v>15.79</v>
      </c>
      <c r="BC159" s="99">
        <v>39.729999999999997</v>
      </c>
      <c r="BD159" s="99">
        <v>28.45</v>
      </c>
      <c r="BE159" s="99">
        <v>44.08</v>
      </c>
      <c r="BF159" s="99">
        <v>85.6</v>
      </c>
      <c r="BG159" s="99">
        <v>9.7100000000000009</v>
      </c>
      <c r="BH159" s="99">
        <v>18.079999999999998</v>
      </c>
      <c r="BI159" s="99">
        <v>22.36</v>
      </c>
      <c r="BJ159" s="99">
        <v>3.9</v>
      </c>
      <c r="BK159" s="99">
        <v>87.49</v>
      </c>
      <c r="BL159" s="99">
        <v>10.58</v>
      </c>
      <c r="BM159" s="99">
        <v>12.37</v>
      </c>
    </row>
    <row r="160" spans="1:65" x14ac:dyDescent="0.25">
      <c r="A160" s="13">
        <v>3688888500</v>
      </c>
      <c r="B160" s="14" t="s">
        <v>455</v>
      </c>
      <c r="C160" s="14" t="s">
        <v>869</v>
      </c>
      <c r="D160" s="14" t="s">
        <v>856</v>
      </c>
      <c r="E160" s="99">
        <v>15.59</v>
      </c>
      <c r="F160" s="99">
        <v>6.86</v>
      </c>
      <c r="G160" s="99">
        <v>5.35</v>
      </c>
      <c r="H160" s="99">
        <v>1.49</v>
      </c>
      <c r="I160" s="99">
        <v>1.28</v>
      </c>
      <c r="J160" s="99">
        <v>5.12</v>
      </c>
      <c r="K160" s="99">
        <v>4.1900000000000004</v>
      </c>
      <c r="L160" s="99">
        <v>1.64</v>
      </c>
      <c r="M160" s="99">
        <v>4.8</v>
      </c>
      <c r="N160" s="99">
        <v>4.58</v>
      </c>
      <c r="O160" s="99">
        <v>0.91</v>
      </c>
      <c r="P160" s="99">
        <v>1.88</v>
      </c>
      <c r="Q160" s="99">
        <v>3.78</v>
      </c>
      <c r="R160" s="99">
        <v>4.66</v>
      </c>
      <c r="S160" s="99">
        <v>5.18</v>
      </c>
      <c r="T160" s="99">
        <v>5.41</v>
      </c>
      <c r="U160" s="99">
        <v>4.8099999999999996</v>
      </c>
      <c r="V160" s="99">
        <v>1.83</v>
      </c>
      <c r="W160" s="99">
        <v>2.57</v>
      </c>
      <c r="X160" s="99">
        <v>2.15</v>
      </c>
      <c r="Y160" s="99">
        <v>19.2</v>
      </c>
      <c r="Z160" s="99">
        <v>8.6199999999999992</v>
      </c>
      <c r="AA160" s="99">
        <v>3.71</v>
      </c>
      <c r="AB160" s="99">
        <v>2.0699999999999998</v>
      </c>
      <c r="AC160" s="99">
        <v>4.08</v>
      </c>
      <c r="AD160" s="99">
        <v>2.74</v>
      </c>
      <c r="AE160" s="92">
        <v>1389.14</v>
      </c>
      <c r="AF160" s="92">
        <v>500953.5</v>
      </c>
      <c r="AG160" s="100">
        <v>6.73</v>
      </c>
      <c r="AH160" s="92">
        <v>2432.5300000000002</v>
      </c>
      <c r="AI160" s="99" t="s">
        <v>786</v>
      </c>
      <c r="AJ160" s="99">
        <v>70.37</v>
      </c>
      <c r="AK160" s="99">
        <v>66.510000000000005</v>
      </c>
      <c r="AL160" s="99">
        <v>136.88</v>
      </c>
      <c r="AM160" s="99">
        <v>197.94</v>
      </c>
      <c r="AN160" s="99">
        <v>59.79</v>
      </c>
      <c r="AO160" s="101">
        <v>3.4380000000000002</v>
      </c>
      <c r="AP160" s="99">
        <v>106.5</v>
      </c>
      <c r="AQ160" s="99">
        <v>181.63</v>
      </c>
      <c r="AR160" s="99">
        <v>123.29</v>
      </c>
      <c r="AS160" s="99">
        <v>11.02</v>
      </c>
      <c r="AT160" s="99">
        <v>19.559999999999999</v>
      </c>
      <c r="AU160" s="99">
        <v>5.93</v>
      </c>
      <c r="AV160" s="99">
        <v>13.28</v>
      </c>
      <c r="AW160" s="99">
        <v>7.69</v>
      </c>
      <c r="AX160" s="99">
        <v>26.34</v>
      </c>
      <c r="AY160" s="99">
        <v>41.83</v>
      </c>
      <c r="AZ160" s="99">
        <v>4.1900000000000004</v>
      </c>
      <c r="BA160" s="99">
        <v>1.43</v>
      </c>
      <c r="BB160" s="99">
        <v>24.5</v>
      </c>
      <c r="BC160" s="99">
        <v>29.24</v>
      </c>
      <c r="BD160" s="99">
        <v>23.22</v>
      </c>
      <c r="BE160" s="99">
        <v>36.020000000000003</v>
      </c>
      <c r="BF160" s="99">
        <v>124</v>
      </c>
      <c r="BG160" s="99">
        <v>26.56</v>
      </c>
      <c r="BH160" s="99">
        <v>8.75</v>
      </c>
      <c r="BI160" s="99">
        <v>19.88</v>
      </c>
      <c r="BJ160" s="99">
        <v>3.65</v>
      </c>
      <c r="BK160" s="99">
        <v>56.15</v>
      </c>
      <c r="BL160" s="99">
        <v>10.15</v>
      </c>
      <c r="BM160" s="99">
        <v>13.75</v>
      </c>
    </row>
    <row r="161" spans="1:65" x14ac:dyDescent="0.25">
      <c r="A161" s="13">
        <v>3640380750</v>
      </c>
      <c r="B161" s="14" t="s">
        <v>455</v>
      </c>
      <c r="C161" s="14" t="s">
        <v>463</v>
      </c>
      <c r="D161" s="14" t="s">
        <v>464</v>
      </c>
      <c r="E161" s="99">
        <v>15.62</v>
      </c>
      <c r="F161" s="99">
        <v>6.83</v>
      </c>
      <c r="G161" s="99">
        <v>4.45</v>
      </c>
      <c r="H161" s="99">
        <v>1.44</v>
      </c>
      <c r="I161" s="99">
        <v>1.22</v>
      </c>
      <c r="J161" s="99">
        <v>4.78</v>
      </c>
      <c r="K161" s="99">
        <v>3.42</v>
      </c>
      <c r="L161" s="99">
        <v>1.43</v>
      </c>
      <c r="M161" s="99">
        <v>4.6900000000000004</v>
      </c>
      <c r="N161" s="99">
        <v>4.57</v>
      </c>
      <c r="O161" s="99">
        <v>0.71</v>
      </c>
      <c r="P161" s="99">
        <v>1.9</v>
      </c>
      <c r="Q161" s="99">
        <v>3.71</v>
      </c>
      <c r="R161" s="99">
        <v>4.49</v>
      </c>
      <c r="S161" s="99">
        <v>5.13</v>
      </c>
      <c r="T161" s="99">
        <v>5.0599999999999996</v>
      </c>
      <c r="U161" s="99">
        <v>4.4000000000000004</v>
      </c>
      <c r="V161" s="99">
        <v>1.47</v>
      </c>
      <c r="W161" s="99">
        <v>2.84</v>
      </c>
      <c r="X161" s="99">
        <v>1.94</v>
      </c>
      <c r="Y161" s="99">
        <v>19.52</v>
      </c>
      <c r="Z161" s="99">
        <v>8.1999999999999993</v>
      </c>
      <c r="AA161" s="99">
        <v>4.1100000000000003</v>
      </c>
      <c r="AB161" s="99">
        <v>1.98</v>
      </c>
      <c r="AC161" s="99">
        <v>3.89</v>
      </c>
      <c r="AD161" s="99">
        <v>2.71</v>
      </c>
      <c r="AE161" s="92">
        <v>1361.65</v>
      </c>
      <c r="AF161" s="92">
        <v>536883</v>
      </c>
      <c r="AG161" s="100">
        <v>6.72</v>
      </c>
      <c r="AH161" s="92">
        <v>2602.79</v>
      </c>
      <c r="AI161" s="99" t="s">
        <v>786</v>
      </c>
      <c r="AJ161" s="99">
        <v>80.63</v>
      </c>
      <c r="AK161" s="99">
        <v>78.7</v>
      </c>
      <c r="AL161" s="99">
        <v>159.32999999999998</v>
      </c>
      <c r="AM161" s="99">
        <v>197.76</v>
      </c>
      <c r="AN161" s="99">
        <v>69.84</v>
      </c>
      <c r="AO161" s="101">
        <v>3.452</v>
      </c>
      <c r="AP161" s="99">
        <v>157.15</v>
      </c>
      <c r="AQ161" s="99">
        <v>146.97999999999999</v>
      </c>
      <c r="AR161" s="99">
        <v>114.83</v>
      </c>
      <c r="AS161" s="99">
        <v>10.99</v>
      </c>
      <c r="AT161" s="99">
        <v>25.39</v>
      </c>
      <c r="AU161" s="99">
        <v>5.73</v>
      </c>
      <c r="AV161" s="99">
        <v>15.37</v>
      </c>
      <c r="AW161" s="99">
        <v>5.41</v>
      </c>
      <c r="AX161" s="99">
        <v>21.97</v>
      </c>
      <c r="AY161" s="99">
        <v>43</v>
      </c>
      <c r="AZ161" s="99">
        <v>4.08</v>
      </c>
      <c r="BA161" s="99">
        <v>1.65</v>
      </c>
      <c r="BB161" s="99">
        <v>19.22</v>
      </c>
      <c r="BC161" s="99">
        <v>50.52</v>
      </c>
      <c r="BD161" s="99">
        <v>27.25</v>
      </c>
      <c r="BE161" s="99">
        <v>37.65</v>
      </c>
      <c r="BF161" s="99">
        <v>92.63</v>
      </c>
      <c r="BG161" s="99">
        <v>6.91</v>
      </c>
      <c r="BH161" s="99">
        <v>13.15</v>
      </c>
      <c r="BI161" s="99">
        <v>18.16</v>
      </c>
      <c r="BJ161" s="99">
        <v>3.84</v>
      </c>
      <c r="BK161" s="99">
        <v>72.239999999999995</v>
      </c>
      <c r="BL161" s="99">
        <v>9.94</v>
      </c>
      <c r="BM161" s="99">
        <v>13.44</v>
      </c>
    </row>
    <row r="162" spans="1:65" x14ac:dyDescent="0.25">
      <c r="A162" s="13">
        <v>3645060850</v>
      </c>
      <c r="B162" s="14" t="s">
        <v>455</v>
      </c>
      <c r="C162" s="14" t="s">
        <v>829</v>
      </c>
      <c r="D162" s="14" t="s">
        <v>830</v>
      </c>
      <c r="E162" s="99">
        <v>15.63</v>
      </c>
      <c r="F162" s="99">
        <v>6.94</v>
      </c>
      <c r="G162" s="99">
        <v>4.78</v>
      </c>
      <c r="H162" s="99">
        <v>1.43</v>
      </c>
      <c r="I162" s="99">
        <v>1.23</v>
      </c>
      <c r="J162" s="99">
        <v>4.8</v>
      </c>
      <c r="K162" s="99">
        <v>3.56</v>
      </c>
      <c r="L162" s="99">
        <v>1.5</v>
      </c>
      <c r="M162" s="99">
        <v>4.7</v>
      </c>
      <c r="N162" s="99">
        <v>4.57</v>
      </c>
      <c r="O162" s="99">
        <v>0.8</v>
      </c>
      <c r="P162" s="99">
        <v>1.9</v>
      </c>
      <c r="Q162" s="99">
        <v>3.84</v>
      </c>
      <c r="R162" s="99">
        <v>4.5199999999999996</v>
      </c>
      <c r="S162" s="99">
        <v>5.09</v>
      </c>
      <c r="T162" s="99">
        <v>5.0599999999999996</v>
      </c>
      <c r="U162" s="99">
        <v>4.53</v>
      </c>
      <c r="V162" s="99">
        <v>1.55</v>
      </c>
      <c r="W162" s="99">
        <v>2.79</v>
      </c>
      <c r="X162" s="99">
        <v>1.98</v>
      </c>
      <c r="Y162" s="99">
        <v>19.329999999999998</v>
      </c>
      <c r="Z162" s="99">
        <v>8.33</v>
      </c>
      <c r="AA162" s="99">
        <v>3.88</v>
      </c>
      <c r="AB162" s="99">
        <v>1.96</v>
      </c>
      <c r="AC162" s="99">
        <v>3.93</v>
      </c>
      <c r="AD162" s="99">
        <v>2.71</v>
      </c>
      <c r="AE162" s="92">
        <v>1476.76</v>
      </c>
      <c r="AF162" s="92">
        <v>597044.25</v>
      </c>
      <c r="AG162" s="100">
        <v>6.71</v>
      </c>
      <c r="AH162" s="92">
        <v>2889.75</v>
      </c>
      <c r="AI162" s="99" t="s">
        <v>786</v>
      </c>
      <c r="AJ162" s="99">
        <v>109.62</v>
      </c>
      <c r="AK162" s="99">
        <v>77.599999999999994</v>
      </c>
      <c r="AL162" s="99">
        <v>187.22</v>
      </c>
      <c r="AM162" s="99">
        <v>197.76</v>
      </c>
      <c r="AN162" s="99">
        <v>70.75</v>
      </c>
      <c r="AO162" s="101">
        <v>3.4</v>
      </c>
      <c r="AP162" s="99">
        <v>216.2</v>
      </c>
      <c r="AQ162" s="99">
        <v>130.66999999999999</v>
      </c>
      <c r="AR162" s="99">
        <v>125.53</v>
      </c>
      <c r="AS162" s="99">
        <v>10.94</v>
      </c>
      <c r="AT162" s="99">
        <v>19.53</v>
      </c>
      <c r="AU162" s="99">
        <v>5.86</v>
      </c>
      <c r="AV162" s="99">
        <v>13.9</v>
      </c>
      <c r="AW162" s="99">
        <v>5.34</v>
      </c>
      <c r="AX162" s="99">
        <v>23.6</v>
      </c>
      <c r="AY162" s="99">
        <v>41.25</v>
      </c>
      <c r="AZ162" s="99">
        <v>4.09</v>
      </c>
      <c r="BA162" s="99">
        <v>1.38</v>
      </c>
      <c r="BB162" s="99">
        <v>20.239999999999998</v>
      </c>
      <c r="BC162" s="99">
        <v>48.58</v>
      </c>
      <c r="BD162" s="99">
        <v>29</v>
      </c>
      <c r="BE162" s="99">
        <v>37.44</v>
      </c>
      <c r="BF162" s="99">
        <v>87.65</v>
      </c>
      <c r="BG162" s="99">
        <v>8.33</v>
      </c>
      <c r="BH162" s="99">
        <v>15.62</v>
      </c>
      <c r="BI162" s="99">
        <v>18.66</v>
      </c>
      <c r="BJ162" s="99">
        <v>3.84</v>
      </c>
      <c r="BK162" s="99">
        <v>79.84</v>
      </c>
      <c r="BL162" s="99">
        <v>10.029999999999999</v>
      </c>
      <c r="BM162" s="99">
        <v>13.19</v>
      </c>
    </row>
    <row r="163" spans="1:65" x14ac:dyDescent="0.25">
      <c r="A163" s="13">
        <v>3646540900</v>
      </c>
      <c r="B163" s="14" t="s">
        <v>455</v>
      </c>
      <c r="C163" s="14" t="s">
        <v>817</v>
      </c>
      <c r="D163" s="14" t="s">
        <v>818</v>
      </c>
      <c r="E163" s="99">
        <v>15.61</v>
      </c>
      <c r="F163" s="99">
        <v>7.03</v>
      </c>
      <c r="G163" s="99">
        <v>4.9800000000000004</v>
      </c>
      <c r="H163" s="99">
        <v>1.44</v>
      </c>
      <c r="I163" s="99">
        <v>1.25</v>
      </c>
      <c r="J163" s="99">
        <v>4.82</v>
      </c>
      <c r="K163" s="99">
        <v>3.85</v>
      </c>
      <c r="L163" s="99">
        <v>1.51</v>
      </c>
      <c r="M163" s="99">
        <v>4.6500000000000004</v>
      </c>
      <c r="N163" s="99">
        <v>4.57</v>
      </c>
      <c r="O163" s="99">
        <v>0.79</v>
      </c>
      <c r="P163" s="99">
        <v>1.88</v>
      </c>
      <c r="Q163" s="99">
        <v>3.63</v>
      </c>
      <c r="R163" s="99">
        <v>4.54</v>
      </c>
      <c r="S163" s="99">
        <v>5.15</v>
      </c>
      <c r="T163" s="99">
        <v>5.18</v>
      </c>
      <c r="U163" s="99">
        <v>4.5599999999999996</v>
      </c>
      <c r="V163" s="99">
        <v>1.65</v>
      </c>
      <c r="W163" s="99">
        <v>2.69</v>
      </c>
      <c r="X163" s="99">
        <v>2.02</v>
      </c>
      <c r="Y163" s="99">
        <v>19.27</v>
      </c>
      <c r="Z163" s="99">
        <v>9.11</v>
      </c>
      <c r="AA163" s="99">
        <v>3.61</v>
      </c>
      <c r="AB163" s="99">
        <v>1.98</v>
      </c>
      <c r="AC163" s="99">
        <v>3.88</v>
      </c>
      <c r="AD163" s="99">
        <v>2.73</v>
      </c>
      <c r="AE163" s="92">
        <v>1751.71</v>
      </c>
      <c r="AF163" s="92">
        <v>359114.5</v>
      </c>
      <c r="AG163" s="100">
        <v>6.84</v>
      </c>
      <c r="AH163" s="92">
        <v>1761.05</v>
      </c>
      <c r="AI163" s="99" t="s">
        <v>786</v>
      </c>
      <c r="AJ163" s="99">
        <v>121.67</v>
      </c>
      <c r="AK163" s="99">
        <v>82.29</v>
      </c>
      <c r="AL163" s="99">
        <v>203.96</v>
      </c>
      <c r="AM163" s="99">
        <v>198.13</v>
      </c>
      <c r="AN163" s="99">
        <v>69.27</v>
      </c>
      <c r="AO163" s="101">
        <v>3.4569999999999999</v>
      </c>
      <c r="AP163" s="99">
        <v>119.3</v>
      </c>
      <c r="AQ163" s="99">
        <v>154.87</v>
      </c>
      <c r="AR163" s="99">
        <v>117.75</v>
      </c>
      <c r="AS163" s="99">
        <v>10.99</v>
      </c>
      <c r="AT163" s="99">
        <v>19.61</v>
      </c>
      <c r="AU163" s="99">
        <v>5.89</v>
      </c>
      <c r="AV163" s="99">
        <v>13.43</v>
      </c>
      <c r="AW163" s="99">
        <v>6.37</v>
      </c>
      <c r="AX163" s="99">
        <v>21.57</v>
      </c>
      <c r="AY163" s="99">
        <v>39.74</v>
      </c>
      <c r="AZ163" s="99">
        <v>4.09</v>
      </c>
      <c r="BA163" s="99">
        <v>1.42</v>
      </c>
      <c r="BB163" s="99">
        <v>18.87</v>
      </c>
      <c r="BC163" s="99">
        <v>36.79</v>
      </c>
      <c r="BD163" s="99">
        <v>22.12</v>
      </c>
      <c r="BE163" s="99">
        <v>36.409999999999997</v>
      </c>
      <c r="BF163" s="99">
        <v>99.06</v>
      </c>
      <c r="BG163" s="99">
        <v>4.1900000000000004</v>
      </c>
      <c r="BH163" s="99">
        <v>11.69</v>
      </c>
      <c r="BI163" s="99">
        <v>15.59</v>
      </c>
      <c r="BJ163" s="99">
        <v>3.65</v>
      </c>
      <c r="BK163" s="99">
        <v>74.290000000000006</v>
      </c>
      <c r="BL163" s="99">
        <v>10.15</v>
      </c>
      <c r="BM163" s="99">
        <v>13.75</v>
      </c>
    </row>
    <row r="164" spans="1:65" x14ac:dyDescent="0.25">
      <c r="A164" s="13">
        <v>3711700100</v>
      </c>
      <c r="B164" s="14" t="s">
        <v>465</v>
      </c>
      <c r="C164" s="14" t="s">
        <v>466</v>
      </c>
      <c r="D164" s="14" t="s">
        <v>467</v>
      </c>
      <c r="E164" s="99">
        <v>15.61</v>
      </c>
      <c r="F164" s="99">
        <v>6.92</v>
      </c>
      <c r="G164" s="99">
        <v>4.68</v>
      </c>
      <c r="H164" s="99">
        <v>1.47</v>
      </c>
      <c r="I164" s="99">
        <v>1.21</v>
      </c>
      <c r="J164" s="99">
        <v>4.6500000000000004</v>
      </c>
      <c r="K164" s="99">
        <v>3.48</v>
      </c>
      <c r="L164" s="99">
        <v>1.44</v>
      </c>
      <c r="M164" s="99">
        <v>4.55</v>
      </c>
      <c r="N164" s="99">
        <v>4.8899999999999997</v>
      </c>
      <c r="O164" s="99">
        <v>0.74</v>
      </c>
      <c r="P164" s="99">
        <v>1.87</v>
      </c>
      <c r="Q164" s="99">
        <v>3.9</v>
      </c>
      <c r="R164" s="99">
        <v>4.49</v>
      </c>
      <c r="S164" s="99">
        <v>5.25</v>
      </c>
      <c r="T164" s="99">
        <v>4.9400000000000004</v>
      </c>
      <c r="U164" s="99">
        <v>4.58</v>
      </c>
      <c r="V164" s="99">
        <v>1.64</v>
      </c>
      <c r="W164" s="99">
        <v>2.84</v>
      </c>
      <c r="X164" s="99">
        <v>2</v>
      </c>
      <c r="Y164" s="99">
        <v>19.53</v>
      </c>
      <c r="Z164" s="99">
        <v>8.4</v>
      </c>
      <c r="AA164" s="99">
        <v>3.75</v>
      </c>
      <c r="AB164" s="99">
        <v>1.96</v>
      </c>
      <c r="AC164" s="99">
        <v>3.91</v>
      </c>
      <c r="AD164" s="99">
        <v>2.7</v>
      </c>
      <c r="AE164" s="92">
        <v>1567.13</v>
      </c>
      <c r="AF164" s="92">
        <v>590431.25</v>
      </c>
      <c r="AG164" s="100">
        <v>6.73</v>
      </c>
      <c r="AH164" s="92">
        <v>2866.48</v>
      </c>
      <c r="AI164" s="99" t="s">
        <v>786</v>
      </c>
      <c r="AJ164" s="99">
        <v>127.37</v>
      </c>
      <c r="AK164" s="99">
        <v>70.12</v>
      </c>
      <c r="AL164" s="99">
        <v>197.49</v>
      </c>
      <c r="AM164" s="99">
        <v>189.71</v>
      </c>
      <c r="AN164" s="99">
        <v>53</v>
      </c>
      <c r="AO164" s="101">
        <v>3.1549999999999998</v>
      </c>
      <c r="AP164" s="99">
        <v>141.66999999999999</v>
      </c>
      <c r="AQ164" s="99">
        <v>148.94999999999999</v>
      </c>
      <c r="AR164" s="99">
        <v>116.96</v>
      </c>
      <c r="AS164" s="99">
        <v>11.03</v>
      </c>
      <c r="AT164" s="99">
        <v>26.47</v>
      </c>
      <c r="AU164" s="99">
        <v>6.07</v>
      </c>
      <c r="AV164" s="99">
        <v>12.61</v>
      </c>
      <c r="AW164" s="99">
        <v>5.19</v>
      </c>
      <c r="AX164" s="99">
        <v>27.1</v>
      </c>
      <c r="AY164" s="99">
        <v>71.33</v>
      </c>
      <c r="AZ164" s="99">
        <v>4.12</v>
      </c>
      <c r="BA164" s="99">
        <v>1.79</v>
      </c>
      <c r="BB164" s="99">
        <v>17.59</v>
      </c>
      <c r="BC164" s="99">
        <v>45.35</v>
      </c>
      <c r="BD164" s="99">
        <v>35.409999999999997</v>
      </c>
      <c r="BE164" s="99">
        <v>42.75</v>
      </c>
      <c r="BF164" s="99">
        <v>106.37</v>
      </c>
      <c r="BG164" s="99">
        <v>18.64</v>
      </c>
      <c r="BH164" s="99">
        <v>12.77</v>
      </c>
      <c r="BI164" s="99">
        <v>20.04</v>
      </c>
      <c r="BJ164" s="99">
        <v>3.76</v>
      </c>
      <c r="BK164" s="99">
        <v>73</v>
      </c>
      <c r="BL164" s="99">
        <v>10.43</v>
      </c>
      <c r="BM164" s="99">
        <v>11.64</v>
      </c>
    </row>
    <row r="165" spans="1:65" x14ac:dyDescent="0.25">
      <c r="A165" s="13">
        <v>3720500300</v>
      </c>
      <c r="B165" s="14" t="s">
        <v>465</v>
      </c>
      <c r="C165" s="14" t="s">
        <v>471</v>
      </c>
      <c r="D165" s="14" t="s">
        <v>472</v>
      </c>
      <c r="E165" s="99">
        <v>15.62</v>
      </c>
      <c r="F165" s="99">
        <v>6.93</v>
      </c>
      <c r="G165" s="99">
        <v>5</v>
      </c>
      <c r="H165" s="99">
        <v>1.48</v>
      </c>
      <c r="I165" s="99">
        <v>1.27</v>
      </c>
      <c r="J165" s="99">
        <v>4.6100000000000003</v>
      </c>
      <c r="K165" s="99">
        <v>3.56</v>
      </c>
      <c r="L165" s="99">
        <v>1.5</v>
      </c>
      <c r="M165" s="99">
        <v>4.57</v>
      </c>
      <c r="N165" s="99">
        <v>5.16</v>
      </c>
      <c r="O165" s="99">
        <v>0.76</v>
      </c>
      <c r="P165" s="99">
        <v>1.94</v>
      </c>
      <c r="Q165" s="99">
        <v>4</v>
      </c>
      <c r="R165" s="99">
        <v>4.46</v>
      </c>
      <c r="S165" s="99">
        <v>5.4</v>
      </c>
      <c r="T165" s="99">
        <v>4.93</v>
      </c>
      <c r="U165" s="99">
        <v>5.16</v>
      </c>
      <c r="V165" s="99">
        <v>1.67</v>
      </c>
      <c r="W165" s="99">
        <v>2.77</v>
      </c>
      <c r="X165" s="99">
        <v>2.1</v>
      </c>
      <c r="Y165" s="99">
        <v>19.96</v>
      </c>
      <c r="Z165" s="99">
        <v>8.85</v>
      </c>
      <c r="AA165" s="99">
        <v>3.71</v>
      </c>
      <c r="AB165" s="99">
        <v>1.95</v>
      </c>
      <c r="AC165" s="99">
        <v>3.96</v>
      </c>
      <c r="AD165" s="99">
        <v>2.7</v>
      </c>
      <c r="AE165" s="92">
        <v>1728.83</v>
      </c>
      <c r="AF165" s="92">
        <v>610454.25</v>
      </c>
      <c r="AG165" s="100">
        <v>6.78</v>
      </c>
      <c r="AH165" s="92">
        <v>2976.49</v>
      </c>
      <c r="AI165" s="99" t="s">
        <v>786</v>
      </c>
      <c r="AJ165" s="99">
        <v>111.6</v>
      </c>
      <c r="AK165" s="99">
        <v>70.12</v>
      </c>
      <c r="AL165" s="99">
        <v>181.72</v>
      </c>
      <c r="AM165" s="99">
        <v>189.71</v>
      </c>
      <c r="AN165" s="99">
        <v>54.06</v>
      </c>
      <c r="AO165" s="101">
        <v>3.1760000000000002</v>
      </c>
      <c r="AP165" s="99">
        <v>160.62</v>
      </c>
      <c r="AQ165" s="99">
        <v>153.04</v>
      </c>
      <c r="AR165" s="99">
        <v>137.66999999999999</v>
      </c>
      <c r="AS165" s="99">
        <v>11.19</v>
      </c>
      <c r="AT165" s="99">
        <v>27.17</v>
      </c>
      <c r="AU165" s="99">
        <v>5.19</v>
      </c>
      <c r="AV165" s="99">
        <v>11.46</v>
      </c>
      <c r="AW165" s="99">
        <v>5.01</v>
      </c>
      <c r="AX165" s="99">
        <v>21.5</v>
      </c>
      <c r="AY165" s="99">
        <v>65.099999999999994</v>
      </c>
      <c r="AZ165" s="99">
        <v>4.07</v>
      </c>
      <c r="BA165" s="99">
        <v>1.77</v>
      </c>
      <c r="BB165" s="99">
        <v>21.17</v>
      </c>
      <c r="BC165" s="99">
        <v>37.94</v>
      </c>
      <c r="BD165" s="99">
        <v>22.32</v>
      </c>
      <c r="BE165" s="99">
        <v>37.58</v>
      </c>
      <c r="BF165" s="99">
        <v>125.58</v>
      </c>
      <c r="BG165" s="99">
        <v>12.5</v>
      </c>
      <c r="BH165" s="99">
        <v>13.6</v>
      </c>
      <c r="BI165" s="99">
        <v>25.25</v>
      </c>
      <c r="BJ165" s="99">
        <v>3.8</v>
      </c>
      <c r="BK165" s="99">
        <v>73.709999999999994</v>
      </c>
      <c r="BL165" s="99">
        <v>10.32</v>
      </c>
      <c r="BM165" s="99">
        <v>11.8</v>
      </c>
    </row>
    <row r="166" spans="1:65" x14ac:dyDescent="0.25">
      <c r="A166" s="13">
        <v>3716740350</v>
      </c>
      <c r="B166" s="14" t="s">
        <v>465</v>
      </c>
      <c r="C166" s="14" t="s">
        <v>468</v>
      </c>
      <c r="D166" s="14" t="s">
        <v>469</v>
      </c>
      <c r="E166" s="99">
        <v>15.62</v>
      </c>
      <c r="F166" s="99">
        <v>7.03</v>
      </c>
      <c r="G166" s="99">
        <v>5.0199999999999996</v>
      </c>
      <c r="H166" s="99">
        <v>1.63</v>
      </c>
      <c r="I166" s="99">
        <v>1.26</v>
      </c>
      <c r="J166" s="99">
        <v>4.7</v>
      </c>
      <c r="K166" s="99">
        <v>3.61</v>
      </c>
      <c r="L166" s="99">
        <v>1.53</v>
      </c>
      <c r="M166" s="99">
        <v>4.2699999999999996</v>
      </c>
      <c r="N166" s="99">
        <v>5.16</v>
      </c>
      <c r="O166" s="99">
        <v>0.77</v>
      </c>
      <c r="P166" s="99">
        <v>1.89</v>
      </c>
      <c r="Q166" s="99">
        <v>4.0199999999999996</v>
      </c>
      <c r="R166" s="99">
        <v>4.41</v>
      </c>
      <c r="S166" s="99">
        <v>5.47</v>
      </c>
      <c r="T166" s="99">
        <v>4.93</v>
      </c>
      <c r="U166" s="99">
        <v>5.19</v>
      </c>
      <c r="V166" s="99">
        <v>1.7</v>
      </c>
      <c r="W166" s="99">
        <v>2.63</v>
      </c>
      <c r="X166" s="99">
        <v>2.13</v>
      </c>
      <c r="Y166" s="99">
        <v>19.850000000000001</v>
      </c>
      <c r="Z166" s="99">
        <v>9.27</v>
      </c>
      <c r="AA166" s="99">
        <v>3.69</v>
      </c>
      <c r="AB166" s="99">
        <v>1.96</v>
      </c>
      <c r="AC166" s="99">
        <v>3.99</v>
      </c>
      <c r="AD166" s="99">
        <v>2.78</v>
      </c>
      <c r="AE166" s="92">
        <v>1572.93</v>
      </c>
      <c r="AF166" s="92">
        <v>401922.87</v>
      </c>
      <c r="AG166" s="100">
        <v>6.81</v>
      </c>
      <c r="AH166" s="92">
        <v>1968.31</v>
      </c>
      <c r="AI166" s="99">
        <v>215.91</v>
      </c>
      <c r="AJ166" s="99" t="s">
        <v>786</v>
      </c>
      <c r="AK166" s="99" t="s">
        <v>786</v>
      </c>
      <c r="AL166" s="99">
        <v>215.91</v>
      </c>
      <c r="AM166" s="99">
        <v>189.94</v>
      </c>
      <c r="AN166" s="99">
        <v>60.29</v>
      </c>
      <c r="AO166" s="101">
        <v>3.0470000000000002</v>
      </c>
      <c r="AP166" s="99">
        <v>93.72</v>
      </c>
      <c r="AQ166" s="99">
        <v>159.41</v>
      </c>
      <c r="AR166" s="99">
        <v>121.87</v>
      </c>
      <c r="AS166" s="99">
        <v>11.36</v>
      </c>
      <c r="AT166" s="99">
        <v>17.61</v>
      </c>
      <c r="AU166" s="99">
        <v>4.8099999999999996</v>
      </c>
      <c r="AV166" s="99">
        <v>10.029999999999999</v>
      </c>
      <c r="AW166" s="99">
        <v>5.23</v>
      </c>
      <c r="AX166" s="99">
        <v>30.43</v>
      </c>
      <c r="AY166" s="99">
        <v>80.260000000000005</v>
      </c>
      <c r="AZ166" s="99">
        <v>3.88</v>
      </c>
      <c r="BA166" s="99">
        <v>1.75</v>
      </c>
      <c r="BB166" s="99">
        <v>17.170000000000002</v>
      </c>
      <c r="BC166" s="99">
        <v>57.86</v>
      </c>
      <c r="BD166" s="99">
        <v>22.19</v>
      </c>
      <c r="BE166" s="99">
        <v>31.69</v>
      </c>
      <c r="BF166" s="99">
        <v>90.71</v>
      </c>
      <c r="BG166" s="99">
        <v>13.11</v>
      </c>
      <c r="BH166" s="99">
        <v>15.15</v>
      </c>
      <c r="BI166" s="99">
        <v>25.35</v>
      </c>
      <c r="BJ166" s="99">
        <v>6.54</v>
      </c>
      <c r="BK166" s="99">
        <v>99.48</v>
      </c>
      <c r="BL166" s="99">
        <v>10.27</v>
      </c>
      <c r="BM166" s="99">
        <v>11.83</v>
      </c>
    </row>
    <row r="167" spans="1:65" x14ac:dyDescent="0.25">
      <c r="A167" s="13">
        <v>3720500440</v>
      </c>
      <c r="B167" s="14" t="s">
        <v>465</v>
      </c>
      <c r="C167" s="14" t="s">
        <v>471</v>
      </c>
      <c r="D167" s="14" t="s">
        <v>821</v>
      </c>
      <c r="E167" s="99">
        <v>15.62</v>
      </c>
      <c r="F167" s="99">
        <v>6.94</v>
      </c>
      <c r="G167" s="99">
        <v>4.87</v>
      </c>
      <c r="H167" s="99">
        <v>1.5</v>
      </c>
      <c r="I167" s="99">
        <v>1.27</v>
      </c>
      <c r="J167" s="99">
        <v>4.62</v>
      </c>
      <c r="K167" s="99">
        <v>3.56</v>
      </c>
      <c r="L167" s="99">
        <v>1.5</v>
      </c>
      <c r="M167" s="99">
        <v>4.5599999999999996</v>
      </c>
      <c r="N167" s="99">
        <v>4.66</v>
      </c>
      <c r="O167" s="99">
        <v>0.76</v>
      </c>
      <c r="P167" s="99">
        <v>1.96</v>
      </c>
      <c r="Q167" s="99">
        <v>4.0999999999999996</v>
      </c>
      <c r="R167" s="99">
        <v>4.4800000000000004</v>
      </c>
      <c r="S167" s="99">
        <v>5.51</v>
      </c>
      <c r="T167" s="99">
        <v>5.03</v>
      </c>
      <c r="U167" s="99">
        <v>5.18</v>
      </c>
      <c r="V167" s="99">
        <v>1.63</v>
      </c>
      <c r="W167" s="99">
        <v>2.85</v>
      </c>
      <c r="X167" s="99">
        <v>2.08</v>
      </c>
      <c r="Y167" s="99">
        <v>20.51</v>
      </c>
      <c r="Z167" s="99">
        <v>9.4499999999999993</v>
      </c>
      <c r="AA167" s="99">
        <v>4.04</v>
      </c>
      <c r="AB167" s="99">
        <v>1.94</v>
      </c>
      <c r="AC167" s="99">
        <v>4.05</v>
      </c>
      <c r="AD167" s="99">
        <v>2.62</v>
      </c>
      <c r="AE167" s="92">
        <v>1661.72</v>
      </c>
      <c r="AF167" s="92">
        <v>525950.94999999995</v>
      </c>
      <c r="AG167" s="100">
        <v>6.62</v>
      </c>
      <c r="AH167" s="92">
        <v>2525.73</v>
      </c>
      <c r="AI167" s="99">
        <v>190.07</v>
      </c>
      <c r="AJ167" s="99" t="s">
        <v>786</v>
      </c>
      <c r="AK167" s="99" t="s">
        <v>786</v>
      </c>
      <c r="AL167" s="99">
        <v>190.07</v>
      </c>
      <c r="AM167" s="99">
        <v>189.91</v>
      </c>
      <c r="AN167" s="99">
        <v>46.73</v>
      </c>
      <c r="AO167" s="101">
        <v>3.302</v>
      </c>
      <c r="AP167" s="99">
        <v>135.77000000000001</v>
      </c>
      <c r="AQ167" s="99">
        <v>181.38</v>
      </c>
      <c r="AR167" s="99">
        <v>114.01</v>
      </c>
      <c r="AS167" s="99">
        <v>11.36</v>
      </c>
      <c r="AT167" s="99">
        <v>18.809999999999999</v>
      </c>
      <c r="AU167" s="99">
        <v>4.99</v>
      </c>
      <c r="AV167" s="99">
        <v>10.02</v>
      </c>
      <c r="AW167" s="99">
        <v>4.95</v>
      </c>
      <c r="AX167" s="99">
        <v>30.37</v>
      </c>
      <c r="AY167" s="99">
        <v>54.91</v>
      </c>
      <c r="AZ167" s="99">
        <v>4.0199999999999996</v>
      </c>
      <c r="BA167" s="99">
        <v>1.9</v>
      </c>
      <c r="BB167" s="99">
        <v>18.54</v>
      </c>
      <c r="BC167" s="99">
        <v>30.78</v>
      </c>
      <c r="BD167" s="99">
        <v>28.18</v>
      </c>
      <c r="BE167" s="99">
        <v>29.59</v>
      </c>
      <c r="BF167" s="99">
        <v>97.01</v>
      </c>
      <c r="BG167" s="99">
        <v>8.06</v>
      </c>
      <c r="BH167" s="99">
        <v>12.98</v>
      </c>
      <c r="BI167" s="99">
        <v>23.05</v>
      </c>
      <c r="BJ167" s="99">
        <v>3.6</v>
      </c>
      <c r="BK167" s="99">
        <v>74.09</v>
      </c>
      <c r="BL167" s="99">
        <v>10.31</v>
      </c>
      <c r="BM167" s="99">
        <v>11.4</v>
      </c>
    </row>
    <row r="168" spans="1:65" x14ac:dyDescent="0.25">
      <c r="A168" s="13">
        <v>3739580740</v>
      </c>
      <c r="B168" s="14" t="s">
        <v>465</v>
      </c>
      <c r="C168" s="14" t="s">
        <v>473</v>
      </c>
      <c r="D168" s="14" t="s">
        <v>474</v>
      </c>
      <c r="E168" s="99">
        <v>15.61</v>
      </c>
      <c r="F168" s="99">
        <v>6.93</v>
      </c>
      <c r="G168" s="99">
        <v>4.95</v>
      </c>
      <c r="H168" s="99">
        <v>1.47</v>
      </c>
      <c r="I168" s="99">
        <v>1.27</v>
      </c>
      <c r="J168" s="99">
        <v>4.58</v>
      </c>
      <c r="K168" s="99">
        <v>3.53</v>
      </c>
      <c r="L168" s="99">
        <v>1.5</v>
      </c>
      <c r="M168" s="99">
        <v>4.41</v>
      </c>
      <c r="N168" s="99">
        <v>5.01</v>
      </c>
      <c r="O168" s="99">
        <v>0.76</v>
      </c>
      <c r="P168" s="99">
        <v>1.91</v>
      </c>
      <c r="Q168" s="99">
        <v>4.08</v>
      </c>
      <c r="R168" s="99">
        <v>4.41</v>
      </c>
      <c r="S168" s="99">
        <v>5.54</v>
      </c>
      <c r="T168" s="99">
        <v>4.8899999999999997</v>
      </c>
      <c r="U168" s="99">
        <v>5.43</v>
      </c>
      <c r="V168" s="99">
        <v>1.66</v>
      </c>
      <c r="W168" s="99">
        <v>2.72</v>
      </c>
      <c r="X168" s="99">
        <v>2.13</v>
      </c>
      <c r="Y168" s="99">
        <v>20.309999999999999</v>
      </c>
      <c r="Z168" s="99">
        <v>8.73</v>
      </c>
      <c r="AA168" s="99">
        <v>3.54</v>
      </c>
      <c r="AB168" s="99">
        <v>1.94</v>
      </c>
      <c r="AC168" s="99">
        <v>3.99</v>
      </c>
      <c r="AD168" s="99">
        <v>2.7</v>
      </c>
      <c r="AE168" s="92">
        <v>1532.87</v>
      </c>
      <c r="AF168" s="92">
        <v>460966.25</v>
      </c>
      <c r="AG168" s="100">
        <v>6.71</v>
      </c>
      <c r="AH168" s="92">
        <v>2233.1999999999998</v>
      </c>
      <c r="AI168" s="99" t="s">
        <v>786</v>
      </c>
      <c r="AJ168" s="99">
        <v>107.36</v>
      </c>
      <c r="AK168" s="99">
        <v>70.12</v>
      </c>
      <c r="AL168" s="99">
        <v>177.48000000000002</v>
      </c>
      <c r="AM168" s="99">
        <v>189.71</v>
      </c>
      <c r="AN168" s="99">
        <v>49.45</v>
      </c>
      <c r="AO168" s="101">
        <v>3.1389999999999998</v>
      </c>
      <c r="AP168" s="99">
        <v>110.06</v>
      </c>
      <c r="AQ168" s="99">
        <v>146.66999999999999</v>
      </c>
      <c r="AR168" s="99">
        <v>154.88</v>
      </c>
      <c r="AS168" s="99">
        <v>11.27</v>
      </c>
      <c r="AT168" s="99">
        <v>22.27</v>
      </c>
      <c r="AU168" s="99">
        <v>4.97</v>
      </c>
      <c r="AV168" s="99">
        <v>11.21</v>
      </c>
      <c r="AW168" s="99">
        <v>4.96</v>
      </c>
      <c r="AX168" s="99">
        <v>28.36</v>
      </c>
      <c r="AY168" s="99">
        <v>55.09</v>
      </c>
      <c r="AZ168" s="99">
        <v>4.1100000000000003</v>
      </c>
      <c r="BA168" s="99">
        <v>1.76</v>
      </c>
      <c r="BB168" s="99">
        <v>19.97</v>
      </c>
      <c r="BC168" s="99">
        <v>31.75</v>
      </c>
      <c r="BD168" s="99">
        <v>25.5</v>
      </c>
      <c r="BE168" s="99">
        <v>33.25</v>
      </c>
      <c r="BF168" s="99">
        <v>114.42</v>
      </c>
      <c r="BG168" s="99">
        <v>11.87</v>
      </c>
      <c r="BH168" s="99">
        <v>14.26</v>
      </c>
      <c r="BI168" s="99">
        <v>22.4</v>
      </c>
      <c r="BJ168" s="99">
        <v>3.97</v>
      </c>
      <c r="BK168" s="99">
        <v>67.17</v>
      </c>
      <c r="BL168" s="99">
        <v>10.31</v>
      </c>
      <c r="BM168" s="99">
        <v>11.67</v>
      </c>
    </row>
    <row r="169" spans="1:65" x14ac:dyDescent="0.25">
      <c r="A169" s="13">
        <v>3716740755</v>
      </c>
      <c r="B169" s="14" t="s">
        <v>465</v>
      </c>
      <c r="C169" s="14" t="s">
        <v>468</v>
      </c>
      <c r="D169" s="14" t="s">
        <v>470</v>
      </c>
      <c r="E169" s="99">
        <v>15.62</v>
      </c>
      <c r="F169" s="99">
        <v>6.89</v>
      </c>
      <c r="G169" s="99">
        <v>4.5199999999999996</v>
      </c>
      <c r="H169" s="99">
        <v>1.67</v>
      </c>
      <c r="I169" s="99">
        <v>1.18</v>
      </c>
      <c r="J169" s="99">
        <v>4.53</v>
      </c>
      <c r="K169" s="99">
        <v>3.3</v>
      </c>
      <c r="L169" s="99">
        <v>1.4</v>
      </c>
      <c r="M169" s="99">
        <v>4.32</v>
      </c>
      <c r="N169" s="99">
        <v>5.1100000000000003</v>
      </c>
      <c r="O169" s="99">
        <v>0.73</v>
      </c>
      <c r="P169" s="99">
        <v>1.88</v>
      </c>
      <c r="Q169" s="99">
        <v>3.77</v>
      </c>
      <c r="R169" s="99">
        <v>4.3899999999999997</v>
      </c>
      <c r="S169" s="99">
        <v>5.2</v>
      </c>
      <c r="T169" s="99">
        <v>4.4800000000000004</v>
      </c>
      <c r="U169" s="99">
        <v>4.43</v>
      </c>
      <c r="V169" s="99">
        <v>1.52</v>
      </c>
      <c r="W169" s="99">
        <v>2.68</v>
      </c>
      <c r="X169" s="99">
        <v>1.96</v>
      </c>
      <c r="Y169" s="99">
        <v>19.399999999999999</v>
      </c>
      <c r="Z169" s="99">
        <v>8.1</v>
      </c>
      <c r="AA169" s="99">
        <v>3.16</v>
      </c>
      <c r="AB169" s="99">
        <v>1.82</v>
      </c>
      <c r="AC169" s="99">
        <v>3.79</v>
      </c>
      <c r="AD169" s="99">
        <v>2.65</v>
      </c>
      <c r="AE169" s="92">
        <v>1239.18</v>
      </c>
      <c r="AF169" s="92">
        <v>391363.25</v>
      </c>
      <c r="AG169" s="100">
        <v>6.83</v>
      </c>
      <c r="AH169" s="92">
        <v>1920.09</v>
      </c>
      <c r="AI169" s="99" t="s">
        <v>786</v>
      </c>
      <c r="AJ169" s="99">
        <v>133.53</v>
      </c>
      <c r="AK169" s="99">
        <v>93.98</v>
      </c>
      <c r="AL169" s="99">
        <v>227.51</v>
      </c>
      <c r="AM169" s="99">
        <v>189.71</v>
      </c>
      <c r="AN169" s="99">
        <v>56.25</v>
      </c>
      <c r="AO169" s="101">
        <v>3.2450000000000001</v>
      </c>
      <c r="AP169" s="99">
        <v>125</v>
      </c>
      <c r="AQ169" s="99">
        <v>148.88</v>
      </c>
      <c r="AR169" s="99">
        <v>98</v>
      </c>
      <c r="AS169" s="99">
        <v>10.87</v>
      </c>
      <c r="AT169" s="99">
        <v>20.28</v>
      </c>
      <c r="AU169" s="99">
        <v>6.39</v>
      </c>
      <c r="AV169" s="99">
        <v>11.17</v>
      </c>
      <c r="AW169" s="99">
        <v>4.8499999999999996</v>
      </c>
      <c r="AX169" s="99">
        <v>19.5</v>
      </c>
      <c r="AY169" s="99">
        <v>40</v>
      </c>
      <c r="AZ169" s="99">
        <v>4.03</v>
      </c>
      <c r="BA169" s="99">
        <v>1.58</v>
      </c>
      <c r="BB169" s="99">
        <v>17</v>
      </c>
      <c r="BC169" s="99">
        <v>28.6</v>
      </c>
      <c r="BD169" s="99">
        <v>25.11</v>
      </c>
      <c r="BE169" s="99">
        <v>36.21</v>
      </c>
      <c r="BF169" s="99">
        <v>74.17</v>
      </c>
      <c r="BG169" s="99">
        <v>13.33</v>
      </c>
      <c r="BH169" s="99">
        <v>11.38</v>
      </c>
      <c r="BI169" s="99">
        <v>12</v>
      </c>
      <c r="BJ169" s="99">
        <v>3.94</v>
      </c>
      <c r="BK169" s="99">
        <v>90</v>
      </c>
      <c r="BL169" s="99">
        <v>10.26</v>
      </c>
      <c r="BM169" s="99">
        <v>12.04</v>
      </c>
    </row>
    <row r="170" spans="1:65" x14ac:dyDescent="0.25">
      <c r="A170" s="13">
        <v>3749180950</v>
      </c>
      <c r="B170" s="14" t="s">
        <v>465</v>
      </c>
      <c r="C170" s="14" t="s">
        <v>475</v>
      </c>
      <c r="D170" s="14" t="s">
        <v>476</v>
      </c>
      <c r="E170" s="99">
        <v>15.6</v>
      </c>
      <c r="F170" s="99">
        <v>6.98</v>
      </c>
      <c r="G170" s="99">
        <v>4.5599999999999996</v>
      </c>
      <c r="H170" s="99">
        <v>1.48</v>
      </c>
      <c r="I170" s="99">
        <v>1.21</v>
      </c>
      <c r="J170" s="99">
        <v>4.62</v>
      </c>
      <c r="K170" s="99">
        <v>3.4</v>
      </c>
      <c r="L170" s="99">
        <v>1.42</v>
      </c>
      <c r="M170" s="99">
        <v>4.47</v>
      </c>
      <c r="N170" s="99">
        <v>5.17</v>
      </c>
      <c r="O170" s="99">
        <v>0.73</v>
      </c>
      <c r="P170" s="99">
        <v>1.88</v>
      </c>
      <c r="Q170" s="99">
        <v>3.91</v>
      </c>
      <c r="R170" s="99">
        <v>4.41</v>
      </c>
      <c r="S170" s="99">
        <v>5.29</v>
      </c>
      <c r="T170" s="99">
        <v>4.74</v>
      </c>
      <c r="U170" s="99">
        <v>4.9000000000000004</v>
      </c>
      <c r="V170" s="99">
        <v>1.56</v>
      </c>
      <c r="W170" s="99">
        <v>2.72</v>
      </c>
      <c r="X170" s="99">
        <v>2.0299999999999998</v>
      </c>
      <c r="Y170" s="99">
        <v>19.649999999999999</v>
      </c>
      <c r="Z170" s="99">
        <v>8.15</v>
      </c>
      <c r="AA170" s="99">
        <v>3.3</v>
      </c>
      <c r="AB170" s="99">
        <v>1.9</v>
      </c>
      <c r="AC170" s="99">
        <v>3.86</v>
      </c>
      <c r="AD170" s="99">
        <v>2.64</v>
      </c>
      <c r="AE170" s="92">
        <v>1273.3599999999999</v>
      </c>
      <c r="AF170" s="92">
        <v>382432</v>
      </c>
      <c r="AG170" s="100">
        <v>6.83</v>
      </c>
      <c r="AH170" s="92">
        <v>1877.1</v>
      </c>
      <c r="AI170" s="99">
        <v>210.8</v>
      </c>
      <c r="AJ170" s="99" t="s">
        <v>786</v>
      </c>
      <c r="AK170" s="99" t="s">
        <v>786</v>
      </c>
      <c r="AL170" s="99">
        <v>210.8</v>
      </c>
      <c r="AM170" s="99">
        <v>189.71</v>
      </c>
      <c r="AN170" s="99">
        <v>53.13</v>
      </c>
      <c r="AO170" s="101">
        <v>3.0720000000000001</v>
      </c>
      <c r="AP170" s="99">
        <v>149.63</v>
      </c>
      <c r="AQ170" s="99">
        <v>160.09</v>
      </c>
      <c r="AR170" s="99">
        <v>117</v>
      </c>
      <c r="AS170" s="99">
        <v>11.13</v>
      </c>
      <c r="AT170" s="99">
        <v>25.14</v>
      </c>
      <c r="AU170" s="99">
        <v>5.56</v>
      </c>
      <c r="AV170" s="99">
        <v>12.68</v>
      </c>
      <c r="AW170" s="99">
        <v>4.87</v>
      </c>
      <c r="AX170" s="99">
        <v>24.65</v>
      </c>
      <c r="AY170" s="99">
        <v>50.71</v>
      </c>
      <c r="AZ170" s="99">
        <v>4.08</v>
      </c>
      <c r="BA170" s="99">
        <v>1.59</v>
      </c>
      <c r="BB170" s="99">
        <v>16.22</v>
      </c>
      <c r="BC170" s="99">
        <v>37.65</v>
      </c>
      <c r="BD170" s="99">
        <v>32.58</v>
      </c>
      <c r="BE170" s="99">
        <v>39.65</v>
      </c>
      <c r="BF170" s="99">
        <v>107.13</v>
      </c>
      <c r="BG170" s="99">
        <v>11.23</v>
      </c>
      <c r="BH170" s="99">
        <v>11.03</v>
      </c>
      <c r="BI170" s="99">
        <v>20.72</v>
      </c>
      <c r="BJ170" s="99">
        <v>3.97</v>
      </c>
      <c r="BK170" s="99">
        <v>66.52</v>
      </c>
      <c r="BL170" s="99">
        <v>10.220000000000001</v>
      </c>
      <c r="BM170" s="99">
        <v>11.74</v>
      </c>
    </row>
    <row r="171" spans="1:65" x14ac:dyDescent="0.25">
      <c r="A171" s="13">
        <v>3813900200</v>
      </c>
      <c r="B171" s="14" t="s">
        <v>477</v>
      </c>
      <c r="C171" s="14" t="s">
        <v>478</v>
      </c>
      <c r="D171" s="14" t="s">
        <v>479</v>
      </c>
      <c r="E171" s="99">
        <v>15.63</v>
      </c>
      <c r="F171" s="99">
        <v>6.99</v>
      </c>
      <c r="G171" s="99">
        <v>5.05</v>
      </c>
      <c r="H171" s="99">
        <v>1.47</v>
      </c>
      <c r="I171" s="99">
        <v>1.19</v>
      </c>
      <c r="J171" s="99">
        <v>4.83</v>
      </c>
      <c r="K171" s="99">
        <v>3.45</v>
      </c>
      <c r="L171" s="99">
        <v>1.57</v>
      </c>
      <c r="M171" s="99">
        <v>4.33</v>
      </c>
      <c r="N171" s="99">
        <v>4.28</v>
      </c>
      <c r="O171" s="99">
        <v>0.73</v>
      </c>
      <c r="P171" s="99">
        <v>1.87</v>
      </c>
      <c r="Q171" s="99">
        <v>3.76</v>
      </c>
      <c r="R171" s="99">
        <v>4.3499999999999996</v>
      </c>
      <c r="S171" s="99">
        <v>6.19</v>
      </c>
      <c r="T171" s="99">
        <v>4.72</v>
      </c>
      <c r="U171" s="99">
        <v>5.19</v>
      </c>
      <c r="V171" s="99">
        <v>1.79</v>
      </c>
      <c r="W171" s="99">
        <v>2.92</v>
      </c>
      <c r="X171" s="99">
        <v>2.09</v>
      </c>
      <c r="Y171" s="99">
        <v>20.85</v>
      </c>
      <c r="Z171" s="99">
        <v>9.18</v>
      </c>
      <c r="AA171" s="99">
        <v>3.45</v>
      </c>
      <c r="AB171" s="99">
        <v>1.92</v>
      </c>
      <c r="AC171" s="99">
        <v>4.03</v>
      </c>
      <c r="AD171" s="99">
        <v>2.63</v>
      </c>
      <c r="AE171" s="92">
        <v>1064.3599999999999</v>
      </c>
      <c r="AF171" s="92">
        <v>404013.25</v>
      </c>
      <c r="AG171" s="100">
        <v>6.82</v>
      </c>
      <c r="AH171" s="92">
        <v>1979.45</v>
      </c>
      <c r="AI171" s="99" t="s">
        <v>786</v>
      </c>
      <c r="AJ171" s="99">
        <v>82.86</v>
      </c>
      <c r="AK171" s="99">
        <v>65.459999999999994</v>
      </c>
      <c r="AL171" s="99">
        <v>148.32</v>
      </c>
      <c r="AM171" s="99">
        <v>197.3</v>
      </c>
      <c r="AN171" s="99">
        <v>70.290000000000006</v>
      </c>
      <c r="AO171" s="101">
        <v>3.157</v>
      </c>
      <c r="AP171" s="99">
        <v>119.62</v>
      </c>
      <c r="AQ171" s="99">
        <v>164.21</v>
      </c>
      <c r="AR171" s="99">
        <v>120.69</v>
      </c>
      <c r="AS171" s="99">
        <v>11.29</v>
      </c>
      <c r="AT171" s="99">
        <v>19.39</v>
      </c>
      <c r="AU171" s="99">
        <v>5.69</v>
      </c>
      <c r="AV171" s="99">
        <v>13.32</v>
      </c>
      <c r="AW171" s="99">
        <v>4.99</v>
      </c>
      <c r="AX171" s="99">
        <v>23.29</v>
      </c>
      <c r="AY171" s="99">
        <v>44.08</v>
      </c>
      <c r="AZ171" s="99">
        <v>4.21</v>
      </c>
      <c r="BA171" s="99">
        <v>1.37</v>
      </c>
      <c r="BB171" s="99">
        <v>13.25</v>
      </c>
      <c r="BC171" s="99">
        <v>30.24</v>
      </c>
      <c r="BD171" s="99">
        <v>21.02</v>
      </c>
      <c r="BE171" s="99">
        <v>43.25</v>
      </c>
      <c r="BF171" s="99">
        <v>89.17</v>
      </c>
      <c r="BG171" s="99">
        <v>11.66</v>
      </c>
      <c r="BH171" s="99">
        <v>12</v>
      </c>
      <c r="BI171" s="99">
        <v>15.17</v>
      </c>
      <c r="BJ171" s="99">
        <v>3.97</v>
      </c>
      <c r="BK171" s="99">
        <v>62.44</v>
      </c>
      <c r="BL171" s="99">
        <v>10.28</v>
      </c>
      <c r="BM171" s="99">
        <v>10.32</v>
      </c>
    </row>
    <row r="172" spans="1:65" x14ac:dyDescent="0.25">
      <c r="A172" s="13">
        <v>3822020400</v>
      </c>
      <c r="B172" s="14" t="s">
        <v>477</v>
      </c>
      <c r="C172" s="14" t="s">
        <v>831</v>
      </c>
      <c r="D172" s="14" t="s">
        <v>832</v>
      </c>
      <c r="E172" s="99">
        <v>15.58</v>
      </c>
      <c r="F172" s="99">
        <v>6.92</v>
      </c>
      <c r="G172" s="99">
        <v>5.01</v>
      </c>
      <c r="H172" s="99">
        <v>1.49</v>
      </c>
      <c r="I172" s="99">
        <v>1.2</v>
      </c>
      <c r="J172" s="99">
        <v>4.8899999999999997</v>
      </c>
      <c r="K172" s="99">
        <v>3.52</v>
      </c>
      <c r="L172" s="99">
        <v>1.63</v>
      </c>
      <c r="M172" s="99">
        <v>4.42</v>
      </c>
      <c r="N172" s="99">
        <v>4.24</v>
      </c>
      <c r="O172" s="99">
        <v>0.74</v>
      </c>
      <c r="P172" s="99">
        <v>1.91</v>
      </c>
      <c r="Q172" s="99">
        <v>3.69</v>
      </c>
      <c r="R172" s="99">
        <v>4.37</v>
      </c>
      <c r="S172" s="99">
        <v>5.68</v>
      </c>
      <c r="T172" s="99">
        <v>4.8</v>
      </c>
      <c r="U172" s="99">
        <v>5.0599999999999996</v>
      </c>
      <c r="V172" s="99">
        <v>1.76</v>
      </c>
      <c r="W172" s="99">
        <v>2.84</v>
      </c>
      <c r="X172" s="99">
        <v>2.09</v>
      </c>
      <c r="Y172" s="99">
        <v>20.55</v>
      </c>
      <c r="Z172" s="99">
        <v>9.32</v>
      </c>
      <c r="AA172" s="99">
        <v>3.48</v>
      </c>
      <c r="AB172" s="99">
        <v>1.95</v>
      </c>
      <c r="AC172" s="99">
        <v>4</v>
      </c>
      <c r="AD172" s="99">
        <v>2.63</v>
      </c>
      <c r="AE172" s="92">
        <v>1643.75</v>
      </c>
      <c r="AF172" s="92">
        <v>386751.25</v>
      </c>
      <c r="AG172" s="100">
        <v>6.94</v>
      </c>
      <c r="AH172" s="92">
        <v>1919.24</v>
      </c>
      <c r="AI172" s="99" t="s">
        <v>786</v>
      </c>
      <c r="AJ172" s="99">
        <v>81.39</v>
      </c>
      <c r="AK172" s="99">
        <v>62.16</v>
      </c>
      <c r="AL172" s="99">
        <v>143.55000000000001</v>
      </c>
      <c r="AM172" s="99">
        <v>197.87</v>
      </c>
      <c r="AN172" s="99">
        <v>70.790000000000006</v>
      </c>
      <c r="AO172" s="101">
        <v>3.036</v>
      </c>
      <c r="AP172" s="99">
        <v>118.83</v>
      </c>
      <c r="AQ172" s="99">
        <v>236.78</v>
      </c>
      <c r="AR172" s="99">
        <v>126.42</v>
      </c>
      <c r="AS172" s="99">
        <v>11.2</v>
      </c>
      <c r="AT172" s="99">
        <v>22.31</v>
      </c>
      <c r="AU172" s="99">
        <v>5.74</v>
      </c>
      <c r="AV172" s="99">
        <v>12.38</v>
      </c>
      <c r="AW172" s="99">
        <v>5.1100000000000003</v>
      </c>
      <c r="AX172" s="99">
        <v>30.05</v>
      </c>
      <c r="AY172" s="99">
        <v>40.43</v>
      </c>
      <c r="AZ172" s="99">
        <v>4.12</v>
      </c>
      <c r="BA172" s="99">
        <v>1.5</v>
      </c>
      <c r="BB172" s="99">
        <v>20.5</v>
      </c>
      <c r="BC172" s="99">
        <v>44.7</v>
      </c>
      <c r="BD172" s="99">
        <v>34.869999999999997</v>
      </c>
      <c r="BE172" s="99">
        <v>42.63</v>
      </c>
      <c r="BF172" s="99">
        <v>143.13</v>
      </c>
      <c r="BG172" s="99">
        <v>8.33</v>
      </c>
      <c r="BH172" s="99">
        <v>12.64</v>
      </c>
      <c r="BI172" s="99">
        <v>19.100000000000001</v>
      </c>
      <c r="BJ172" s="99">
        <v>4.1100000000000003</v>
      </c>
      <c r="BK172" s="99">
        <v>71.430000000000007</v>
      </c>
      <c r="BL172" s="99">
        <v>10.33</v>
      </c>
      <c r="BM172" s="99">
        <v>10.73</v>
      </c>
    </row>
    <row r="173" spans="1:65" x14ac:dyDescent="0.25">
      <c r="A173" s="13">
        <v>3824220500</v>
      </c>
      <c r="B173" s="14" t="s">
        <v>477</v>
      </c>
      <c r="C173" s="14" t="s">
        <v>480</v>
      </c>
      <c r="D173" s="14" t="s">
        <v>481</v>
      </c>
      <c r="E173" s="99">
        <v>15.61</v>
      </c>
      <c r="F173" s="99">
        <v>7</v>
      </c>
      <c r="G173" s="99">
        <v>4.42</v>
      </c>
      <c r="H173" s="99">
        <v>1.46</v>
      </c>
      <c r="I173" s="99">
        <v>1.18</v>
      </c>
      <c r="J173" s="99">
        <v>4.4800000000000004</v>
      </c>
      <c r="K173" s="99">
        <v>3.46</v>
      </c>
      <c r="L173" s="99">
        <v>1.4</v>
      </c>
      <c r="M173" s="99">
        <v>4.37</v>
      </c>
      <c r="N173" s="99">
        <v>4.2300000000000004</v>
      </c>
      <c r="O173" s="99">
        <v>0.74</v>
      </c>
      <c r="P173" s="99">
        <v>1.88</v>
      </c>
      <c r="Q173" s="99">
        <v>3.56</v>
      </c>
      <c r="R173" s="99">
        <v>4.4000000000000004</v>
      </c>
      <c r="S173" s="99">
        <v>5.29</v>
      </c>
      <c r="T173" s="99">
        <v>4.08</v>
      </c>
      <c r="U173" s="99">
        <v>4.4400000000000004</v>
      </c>
      <c r="V173" s="99">
        <v>1.5</v>
      </c>
      <c r="W173" s="99">
        <v>2.4900000000000002</v>
      </c>
      <c r="X173" s="99">
        <v>1.94</v>
      </c>
      <c r="Y173" s="99">
        <v>19.329999999999998</v>
      </c>
      <c r="Z173" s="99">
        <v>8.19</v>
      </c>
      <c r="AA173" s="99">
        <v>2.9</v>
      </c>
      <c r="AB173" s="99">
        <v>1.78</v>
      </c>
      <c r="AC173" s="99">
        <v>3.56</v>
      </c>
      <c r="AD173" s="99">
        <v>2.61</v>
      </c>
      <c r="AE173" s="92">
        <v>1260</v>
      </c>
      <c r="AF173" s="92">
        <v>459806.5</v>
      </c>
      <c r="AG173" s="100">
        <v>6.76</v>
      </c>
      <c r="AH173" s="92">
        <v>2236.31</v>
      </c>
      <c r="AI173" s="99" t="s">
        <v>786</v>
      </c>
      <c r="AJ173" s="99">
        <v>84.2</v>
      </c>
      <c r="AK173" s="99">
        <v>61.27</v>
      </c>
      <c r="AL173" s="99">
        <v>145.47</v>
      </c>
      <c r="AM173" s="99">
        <v>196.18</v>
      </c>
      <c r="AN173" s="99">
        <v>65.75</v>
      </c>
      <c r="AO173" s="101">
        <v>2.964</v>
      </c>
      <c r="AP173" s="99">
        <v>152</v>
      </c>
      <c r="AQ173" s="99">
        <v>148.5</v>
      </c>
      <c r="AR173" s="99">
        <v>128.30000000000001</v>
      </c>
      <c r="AS173" s="99">
        <v>10.83</v>
      </c>
      <c r="AT173" s="99">
        <v>15.19</v>
      </c>
      <c r="AU173" s="99">
        <v>6.69</v>
      </c>
      <c r="AV173" s="99">
        <v>10.82</v>
      </c>
      <c r="AW173" s="99">
        <v>5.18</v>
      </c>
      <c r="AX173" s="99">
        <v>22.88</v>
      </c>
      <c r="AY173" s="99">
        <v>38</v>
      </c>
      <c r="AZ173" s="99">
        <v>4.2</v>
      </c>
      <c r="BA173" s="99">
        <v>1.45</v>
      </c>
      <c r="BB173" s="99">
        <v>15.9</v>
      </c>
      <c r="BC173" s="99">
        <v>30.3</v>
      </c>
      <c r="BD173" s="99">
        <v>26.87</v>
      </c>
      <c r="BE173" s="99">
        <v>31.49</v>
      </c>
      <c r="BF173" s="99">
        <v>81.25</v>
      </c>
      <c r="BG173" s="99">
        <v>10</v>
      </c>
      <c r="BH173" s="99">
        <v>10</v>
      </c>
      <c r="BI173" s="99">
        <v>16.25</v>
      </c>
      <c r="BJ173" s="99">
        <v>3.9</v>
      </c>
      <c r="BK173" s="99">
        <v>65.88</v>
      </c>
      <c r="BL173" s="99">
        <v>10.14</v>
      </c>
      <c r="BM173" s="99">
        <v>10.52</v>
      </c>
    </row>
    <row r="174" spans="1:65" x14ac:dyDescent="0.25">
      <c r="A174" s="13">
        <v>3833500800</v>
      </c>
      <c r="B174" s="14" t="s">
        <v>477</v>
      </c>
      <c r="C174" s="14" t="s">
        <v>482</v>
      </c>
      <c r="D174" s="14" t="s">
        <v>483</v>
      </c>
      <c r="E174" s="99">
        <v>15.62</v>
      </c>
      <c r="F174" s="99">
        <v>6.9</v>
      </c>
      <c r="G174" s="99">
        <v>4.42</v>
      </c>
      <c r="H174" s="99">
        <v>1.49</v>
      </c>
      <c r="I174" s="99">
        <v>1.2</v>
      </c>
      <c r="J174" s="99">
        <v>4.5</v>
      </c>
      <c r="K174" s="99">
        <v>3.48</v>
      </c>
      <c r="L174" s="99">
        <v>1.42</v>
      </c>
      <c r="M174" s="99">
        <v>4.45</v>
      </c>
      <c r="N174" s="99">
        <v>4.33</v>
      </c>
      <c r="O174" s="99">
        <v>0.73</v>
      </c>
      <c r="P174" s="99">
        <v>1.87</v>
      </c>
      <c r="Q174" s="99">
        <v>3.54</v>
      </c>
      <c r="R174" s="99">
        <v>4.45</v>
      </c>
      <c r="S174" s="99">
        <v>5.22</v>
      </c>
      <c r="T174" s="99">
        <v>4.07</v>
      </c>
      <c r="U174" s="99">
        <v>4.37</v>
      </c>
      <c r="V174" s="99">
        <v>1.53</v>
      </c>
      <c r="W174" s="99">
        <v>2.66</v>
      </c>
      <c r="X174" s="99">
        <v>1.96</v>
      </c>
      <c r="Y174" s="99">
        <v>19.36</v>
      </c>
      <c r="Z174" s="99">
        <v>8.27</v>
      </c>
      <c r="AA174" s="99">
        <v>2.99</v>
      </c>
      <c r="AB174" s="99">
        <v>1.82</v>
      </c>
      <c r="AC174" s="99">
        <v>3.93</v>
      </c>
      <c r="AD174" s="99">
        <v>2.69</v>
      </c>
      <c r="AE174" s="92">
        <v>1131.27</v>
      </c>
      <c r="AF174" s="92">
        <v>365000.75</v>
      </c>
      <c r="AG174" s="100">
        <v>6.98</v>
      </c>
      <c r="AH174" s="92">
        <v>1817.52</v>
      </c>
      <c r="AI174" s="99" t="s">
        <v>786</v>
      </c>
      <c r="AJ174" s="99">
        <v>80.599999999999994</v>
      </c>
      <c r="AK174" s="99">
        <v>67.64</v>
      </c>
      <c r="AL174" s="99">
        <v>148.24</v>
      </c>
      <c r="AM174" s="99">
        <v>197.87</v>
      </c>
      <c r="AN174" s="99">
        <v>71.88</v>
      </c>
      <c r="AO174" s="101">
        <v>3.1619999999999999</v>
      </c>
      <c r="AP174" s="99">
        <v>159.38</v>
      </c>
      <c r="AQ174" s="99">
        <v>172.75</v>
      </c>
      <c r="AR174" s="99">
        <v>132.58000000000001</v>
      </c>
      <c r="AS174" s="99">
        <v>10.78</v>
      </c>
      <c r="AT174" s="99">
        <v>18.59</v>
      </c>
      <c r="AU174" s="99">
        <v>5.77</v>
      </c>
      <c r="AV174" s="99">
        <v>12.65</v>
      </c>
      <c r="AW174" s="99">
        <v>5.18</v>
      </c>
      <c r="AX174" s="99">
        <v>21.5</v>
      </c>
      <c r="AY174" s="99">
        <v>45.02</v>
      </c>
      <c r="AZ174" s="99">
        <v>4.13</v>
      </c>
      <c r="BA174" s="99">
        <v>1.6</v>
      </c>
      <c r="BB174" s="99">
        <v>14.25</v>
      </c>
      <c r="BC174" s="99">
        <v>51</v>
      </c>
      <c r="BD174" s="99">
        <v>46.25</v>
      </c>
      <c r="BE174" s="99">
        <v>43.52</v>
      </c>
      <c r="BF174" s="99">
        <v>88.54</v>
      </c>
      <c r="BG174" s="99">
        <v>15.99</v>
      </c>
      <c r="BH174" s="99">
        <v>12.99</v>
      </c>
      <c r="BI174" s="99">
        <v>11.08</v>
      </c>
      <c r="BJ174" s="99">
        <v>3.97</v>
      </c>
      <c r="BK174" s="99">
        <v>59.25</v>
      </c>
      <c r="BL174" s="99">
        <v>10.199999999999999</v>
      </c>
      <c r="BM174" s="99">
        <v>10.23</v>
      </c>
    </row>
    <row r="175" spans="1:65" x14ac:dyDescent="0.25">
      <c r="A175" s="13">
        <v>3917140250</v>
      </c>
      <c r="B175" s="14" t="s">
        <v>484</v>
      </c>
      <c r="C175" s="14" t="s">
        <v>485</v>
      </c>
      <c r="D175" s="14" t="s">
        <v>486</v>
      </c>
      <c r="E175" s="99">
        <v>15.62</v>
      </c>
      <c r="F175" s="99">
        <v>7.09</v>
      </c>
      <c r="G175" s="99">
        <v>4.99</v>
      </c>
      <c r="H175" s="99">
        <v>1.74</v>
      </c>
      <c r="I175" s="99">
        <v>1.18</v>
      </c>
      <c r="J175" s="99">
        <v>4.76</v>
      </c>
      <c r="K175" s="99">
        <v>3.84</v>
      </c>
      <c r="L175" s="99">
        <v>1.5</v>
      </c>
      <c r="M175" s="99">
        <v>4.6500000000000004</v>
      </c>
      <c r="N175" s="99">
        <v>4.71</v>
      </c>
      <c r="O175" s="99">
        <v>0.72</v>
      </c>
      <c r="P175" s="99">
        <v>1.96</v>
      </c>
      <c r="Q175" s="99">
        <v>3.91</v>
      </c>
      <c r="R175" s="99">
        <v>4.4400000000000004</v>
      </c>
      <c r="S175" s="99">
        <v>5.72</v>
      </c>
      <c r="T175" s="99">
        <v>5.17</v>
      </c>
      <c r="U175" s="99">
        <v>5.22</v>
      </c>
      <c r="V175" s="99">
        <v>1.64</v>
      </c>
      <c r="W175" s="99">
        <v>2.76</v>
      </c>
      <c r="X175" s="99">
        <v>2.0499999999999998</v>
      </c>
      <c r="Y175" s="99">
        <v>20.53</v>
      </c>
      <c r="Z175" s="99">
        <v>9.1300000000000008</v>
      </c>
      <c r="AA175" s="99">
        <v>3.51</v>
      </c>
      <c r="AB175" s="99">
        <v>2.09</v>
      </c>
      <c r="AC175" s="99">
        <v>4</v>
      </c>
      <c r="AD175" s="99">
        <v>2.71</v>
      </c>
      <c r="AE175" s="92">
        <v>1454.7</v>
      </c>
      <c r="AF175" s="92">
        <v>447152</v>
      </c>
      <c r="AG175" s="100">
        <v>6.71</v>
      </c>
      <c r="AH175" s="92">
        <v>2165.11</v>
      </c>
      <c r="AI175" s="99" t="s">
        <v>786</v>
      </c>
      <c r="AJ175" s="99">
        <v>116.3</v>
      </c>
      <c r="AK175" s="99">
        <v>91.35</v>
      </c>
      <c r="AL175" s="99">
        <v>207.64999999999998</v>
      </c>
      <c r="AM175" s="99">
        <v>190.04</v>
      </c>
      <c r="AN175" s="99">
        <v>61.66</v>
      </c>
      <c r="AO175" s="101">
        <v>3.1579999999999999</v>
      </c>
      <c r="AP175" s="99">
        <v>97.6</v>
      </c>
      <c r="AQ175" s="99">
        <v>167.06</v>
      </c>
      <c r="AR175" s="99">
        <v>99.79</v>
      </c>
      <c r="AS175" s="99">
        <v>11.03</v>
      </c>
      <c r="AT175" s="99">
        <v>23.47</v>
      </c>
      <c r="AU175" s="99">
        <v>5.23</v>
      </c>
      <c r="AV175" s="99">
        <v>12.14</v>
      </c>
      <c r="AW175" s="99">
        <v>5.08</v>
      </c>
      <c r="AX175" s="99">
        <v>27.49</v>
      </c>
      <c r="AY175" s="99">
        <v>41.75</v>
      </c>
      <c r="AZ175" s="99">
        <v>4.09</v>
      </c>
      <c r="BA175" s="99">
        <v>1.41</v>
      </c>
      <c r="BB175" s="99">
        <v>16.239999999999998</v>
      </c>
      <c r="BC175" s="99">
        <v>40.82</v>
      </c>
      <c r="BD175" s="99">
        <v>34.520000000000003</v>
      </c>
      <c r="BE175" s="99">
        <v>38.49</v>
      </c>
      <c r="BF175" s="99">
        <v>117.96</v>
      </c>
      <c r="BG175" s="99">
        <v>6.71</v>
      </c>
      <c r="BH175" s="99">
        <v>12.75</v>
      </c>
      <c r="BI175" s="99">
        <v>17.399999999999999</v>
      </c>
      <c r="BJ175" s="99">
        <v>3.95</v>
      </c>
      <c r="BK175" s="99">
        <v>66.849999999999994</v>
      </c>
      <c r="BL175" s="99">
        <v>10.1</v>
      </c>
      <c r="BM175" s="99">
        <v>12.93</v>
      </c>
    </row>
    <row r="176" spans="1:65" x14ac:dyDescent="0.25">
      <c r="A176" s="13">
        <v>3917460300</v>
      </c>
      <c r="B176" s="14" t="s">
        <v>484</v>
      </c>
      <c r="C176" s="14" t="s">
        <v>487</v>
      </c>
      <c r="D176" s="14" t="s">
        <v>488</v>
      </c>
      <c r="E176" s="99">
        <v>15.61</v>
      </c>
      <c r="F176" s="99">
        <v>6.93</v>
      </c>
      <c r="G176" s="99">
        <v>4.6900000000000004</v>
      </c>
      <c r="H176" s="99">
        <v>1.44</v>
      </c>
      <c r="I176" s="99">
        <v>1.19</v>
      </c>
      <c r="J176" s="99">
        <v>4.58</v>
      </c>
      <c r="K176" s="99">
        <v>3.62</v>
      </c>
      <c r="L176" s="99">
        <v>1.53</v>
      </c>
      <c r="M176" s="99">
        <v>4.46</v>
      </c>
      <c r="N176" s="99">
        <v>4.5199999999999996</v>
      </c>
      <c r="O176" s="99">
        <v>0.77</v>
      </c>
      <c r="P176" s="99">
        <v>1.95</v>
      </c>
      <c r="Q176" s="99">
        <v>4.01</v>
      </c>
      <c r="R176" s="99">
        <v>4.55</v>
      </c>
      <c r="S176" s="99">
        <v>5.36</v>
      </c>
      <c r="T176" s="99">
        <v>5.09</v>
      </c>
      <c r="U176" s="99">
        <v>5.04</v>
      </c>
      <c r="V176" s="99">
        <v>1.69</v>
      </c>
      <c r="W176" s="99">
        <v>2.71</v>
      </c>
      <c r="X176" s="99">
        <v>2.0699999999999998</v>
      </c>
      <c r="Y176" s="99">
        <v>19.75</v>
      </c>
      <c r="Z176" s="99">
        <v>9.94</v>
      </c>
      <c r="AA176" s="99">
        <v>3.48</v>
      </c>
      <c r="AB176" s="99">
        <v>2.14</v>
      </c>
      <c r="AC176" s="99">
        <v>4.17</v>
      </c>
      <c r="AD176" s="99">
        <v>2.89</v>
      </c>
      <c r="AE176" s="92">
        <v>1460.39</v>
      </c>
      <c r="AF176" s="92">
        <v>398054.5</v>
      </c>
      <c r="AG176" s="100">
        <v>6.78</v>
      </c>
      <c r="AH176" s="92">
        <v>1941.19</v>
      </c>
      <c r="AI176" s="99" t="s">
        <v>786</v>
      </c>
      <c r="AJ176" s="99">
        <v>87.21</v>
      </c>
      <c r="AK176" s="99">
        <v>77.06</v>
      </c>
      <c r="AL176" s="99">
        <v>164.26999999999998</v>
      </c>
      <c r="AM176" s="99">
        <v>190.34</v>
      </c>
      <c r="AN176" s="99">
        <v>59.52</v>
      </c>
      <c r="AO176" s="101">
        <v>3.1859999999999999</v>
      </c>
      <c r="AP176" s="99">
        <v>110.05</v>
      </c>
      <c r="AQ176" s="99">
        <v>121</v>
      </c>
      <c r="AR176" s="99">
        <v>117.25</v>
      </c>
      <c r="AS176" s="99">
        <v>11.21</v>
      </c>
      <c r="AT176" s="99">
        <v>23.65</v>
      </c>
      <c r="AU176" s="99">
        <v>5.73</v>
      </c>
      <c r="AV176" s="99">
        <v>11.41</v>
      </c>
      <c r="AW176" s="99">
        <v>5.32</v>
      </c>
      <c r="AX176" s="99">
        <v>22.9</v>
      </c>
      <c r="AY176" s="99">
        <v>40.450000000000003</v>
      </c>
      <c r="AZ176" s="99">
        <v>4.03</v>
      </c>
      <c r="BA176" s="99">
        <v>1.68</v>
      </c>
      <c r="BB176" s="99">
        <v>17.54</v>
      </c>
      <c r="BC176" s="99">
        <v>40.64</v>
      </c>
      <c r="BD176" s="99">
        <v>29.92</v>
      </c>
      <c r="BE176" s="99">
        <v>43.1</v>
      </c>
      <c r="BF176" s="99">
        <v>77.5</v>
      </c>
      <c r="BG176" s="99">
        <v>19.739999999999998</v>
      </c>
      <c r="BH176" s="99">
        <v>11.89</v>
      </c>
      <c r="BI176" s="99">
        <v>18.350000000000001</v>
      </c>
      <c r="BJ176" s="99">
        <v>3.73</v>
      </c>
      <c r="BK176" s="99">
        <v>65.150000000000006</v>
      </c>
      <c r="BL176" s="99">
        <v>10.28</v>
      </c>
      <c r="BM176" s="99">
        <v>12.98</v>
      </c>
    </row>
    <row r="177" spans="1:65" x14ac:dyDescent="0.25">
      <c r="A177" s="13">
        <v>3918140350</v>
      </c>
      <c r="B177" s="14" t="s">
        <v>484</v>
      </c>
      <c r="C177" s="14" t="s">
        <v>489</v>
      </c>
      <c r="D177" s="14" t="s">
        <v>490</v>
      </c>
      <c r="E177" s="99">
        <v>15.61</v>
      </c>
      <c r="F177" s="99">
        <v>6.89</v>
      </c>
      <c r="G177" s="99">
        <v>5.05</v>
      </c>
      <c r="H177" s="99">
        <v>1.73</v>
      </c>
      <c r="I177" s="99">
        <v>1.18</v>
      </c>
      <c r="J177" s="99">
        <v>4.75</v>
      </c>
      <c r="K177" s="99">
        <v>3.52</v>
      </c>
      <c r="L177" s="99">
        <v>1.5</v>
      </c>
      <c r="M177" s="99">
        <v>4.5999999999999996</v>
      </c>
      <c r="N177" s="99">
        <v>4.76</v>
      </c>
      <c r="O177" s="99">
        <v>0.73</v>
      </c>
      <c r="P177" s="99">
        <v>1.94</v>
      </c>
      <c r="Q177" s="99">
        <v>4.09</v>
      </c>
      <c r="R177" s="99">
        <v>4.47</v>
      </c>
      <c r="S177" s="99">
        <v>5.59</v>
      </c>
      <c r="T177" s="99">
        <v>5.0599999999999996</v>
      </c>
      <c r="U177" s="99">
        <v>5.19</v>
      </c>
      <c r="V177" s="99">
        <v>1.64</v>
      </c>
      <c r="W177" s="99">
        <v>2.71</v>
      </c>
      <c r="X177" s="99">
        <v>2.0699999999999998</v>
      </c>
      <c r="Y177" s="99">
        <v>20.16</v>
      </c>
      <c r="Z177" s="99">
        <v>9.41</v>
      </c>
      <c r="AA177" s="99">
        <v>3.49</v>
      </c>
      <c r="AB177" s="99">
        <v>2.09</v>
      </c>
      <c r="AC177" s="99">
        <v>4.05</v>
      </c>
      <c r="AD177" s="99">
        <v>2.75</v>
      </c>
      <c r="AE177" s="92">
        <v>1562.84</v>
      </c>
      <c r="AF177" s="92">
        <v>489702.5</v>
      </c>
      <c r="AG177" s="100">
        <v>6.7</v>
      </c>
      <c r="AH177" s="92">
        <v>2370.92</v>
      </c>
      <c r="AI177" s="99" t="s">
        <v>786</v>
      </c>
      <c r="AJ177" s="99">
        <v>142.66999999999999</v>
      </c>
      <c r="AK177" s="99">
        <v>78.959999999999994</v>
      </c>
      <c r="AL177" s="99">
        <v>221.63</v>
      </c>
      <c r="AM177" s="99">
        <v>189.59</v>
      </c>
      <c r="AN177" s="99">
        <v>41.62</v>
      </c>
      <c r="AO177" s="101">
        <v>3.18</v>
      </c>
      <c r="AP177" s="99">
        <v>98.9</v>
      </c>
      <c r="AQ177" s="99">
        <v>118.92</v>
      </c>
      <c r="AR177" s="99">
        <v>93.17</v>
      </c>
      <c r="AS177" s="99">
        <v>11.03</v>
      </c>
      <c r="AT177" s="99">
        <v>17.940000000000001</v>
      </c>
      <c r="AU177" s="99">
        <v>4.79</v>
      </c>
      <c r="AV177" s="99">
        <v>11.99</v>
      </c>
      <c r="AW177" s="99">
        <v>4.99</v>
      </c>
      <c r="AX177" s="99">
        <v>24.11</v>
      </c>
      <c r="AY177" s="99">
        <v>47.78</v>
      </c>
      <c r="AZ177" s="99">
        <v>4.1100000000000003</v>
      </c>
      <c r="BA177" s="99">
        <v>1.44</v>
      </c>
      <c r="BB177" s="99">
        <v>19.940000000000001</v>
      </c>
      <c r="BC177" s="99">
        <v>35.35</v>
      </c>
      <c r="BD177" s="99">
        <v>25</v>
      </c>
      <c r="BE177" s="99">
        <v>35.22</v>
      </c>
      <c r="BF177" s="99">
        <v>97.42</v>
      </c>
      <c r="BG177" s="99">
        <v>8.4</v>
      </c>
      <c r="BH177" s="99">
        <v>11.65</v>
      </c>
      <c r="BI177" s="99">
        <v>20.13</v>
      </c>
      <c r="BJ177" s="99">
        <v>3.25</v>
      </c>
      <c r="BK177" s="99">
        <v>46.48</v>
      </c>
      <c r="BL177" s="99">
        <v>10.18</v>
      </c>
      <c r="BM177" s="99">
        <v>13</v>
      </c>
    </row>
    <row r="178" spans="1:65" x14ac:dyDescent="0.25">
      <c r="A178" s="13">
        <v>3919430400</v>
      </c>
      <c r="B178" s="14" t="s">
        <v>484</v>
      </c>
      <c r="C178" s="14" t="s">
        <v>491</v>
      </c>
      <c r="D178" s="14" t="s">
        <v>492</v>
      </c>
      <c r="E178" s="99">
        <v>15.61</v>
      </c>
      <c r="F178" s="99">
        <v>6.97</v>
      </c>
      <c r="G178" s="99">
        <v>4.8899999999999997</v>
      </c>
      <c r="H178" s="99">
        <v>1.69</v>
      </c>
      <c r="I178" s="99">
        <v>1.17</v>
      </c>
      <c r="J178" s="99">
        <v>4.7300000000000004</v>
      </c>
      <c r="K178" s="99">
        <v>3.72</v>
      </c>
      <c r="L178" s="99">
        <v>1.48</v>
      </c>
      <c r="M178" s="99">
        <v>4.5199999999999996</v>
      </c>
      <c r="N178" s="99">
        <v>4.75</v>
      </c>
      <c r="O178" s="99">
        <v>0.71</v>
      </c>
      <c r="P178" s="99">
        <v>1.96</v>
      </c>
      <c r="Q178" s="99">
        <v>3.76</v>
      </c>
      <c r="R178" s="99">
        <v>4.43</v>
      </c>
      <c r="S178" s="99">
        <v>5.48</v>
      </c>
      <c r="T178" s="99">
        <v>5.04</v>
      </c>
      <c r="U178" s="99">
        <v>4.88</v>
      </c>
      <c r="V178" s="99">
        <v>1.59</v>
      </c>
      <c r="W178" s="99">
        <v>2.69</v>
      </c>
      <c r="X178" s="99">
        <v>2.02</v>
      </c>
      <c r="Y178" s="99">
        <v>19.989999999999998</v>
      </c>
      <c r="Z178" s="99">
        <v>8.99</v>
      </c>
      <c r="AA178" s="99">
        <v>3.37</v>
      </c>
      <c r="AB178" s="99">
        <v>2.04</v>
      </c>
      <c r="AC178" s="99">
        <v>3.86</v>
      </c>
      <c r="AD178" s="99">
        <v>2.66</v>
      </c>
      <c r="AE178" s="92">
        <v>1502.65</v>
      </c>
      <c r="AF178" s="92">
        <v>403482</v>
      </c>
      <c r="AG178" s="100">
        <v>6.65</v>
      </c>
      <c r="AH178" s="92">
        <v>1941.51</v>
      </c>
      <c r="AI178" s="99" t="s">
        <v>786</v>
      </c>
      <c r="AJ178" s="99">
        <v>129.44</v>
      </c>
      <c r="AK178" s="99">
        <v>116.87</v>
      </c>
      <c r="AL178" s="99">
        <v>246.31</v>
      </c>
      <c r="AM178" s="99">
        <v>189.59</v>
      </c>
      <c r="AN178" s="99">
        <v>68</v>
      </c>
      <c r="AO178" s="101">
        <v>3.1709999999999998</v>
      </c>
      <c r="AP178" s="99">
        <v>121.09</v>
      </c>
      <c r="AQ178" s="99">
        <v>164.56</v>
      </c>
      <c r="AR178" s="99">
        <v>138.66</v>
      </c>
      <c r="AS178" s="99">
        <v>10.88</v>
      </c>
      <c r="AT178" s="99">
        <v>21.18</v>
      </c>
      <c r="AU178" s="99">
        <v>4.9400000000000004</v>
      </c>
      <c r="AV178" s="99">
        <v>13.73</v>
      </c>
      <c r="AW178" s="99">
        <v>5.27</v>
      </c>
      <c r="AX178" s="99">
        <v>24.23</v>
      </c>
      <c r="AY178" s="99">
        <v>44.08</v>
      </c>
      <c r="AZ178" s="99">
        <v>4.04</v>
      </c>
      <c r="BA178" s="99">
        <v>1.46</v>
      </c>
      <c r="BB178" s="99">
        <v>18.829999999999998</v>
      </c>
      <c r="BC178" s="99">
        <v>62.82</v>
      </c>
      <c r="BD178" s="99">
        <v>29.8</v>
      </c>
      <c r="BE178" s="99">
        <v>38.29</v>
      </c>
      <c r="BF178" s="99">
        <v>100.63</v>
      </c>
      <c r="BG178" s="99">
        <v>8.44</v>
      </c>
      <c r="BH178" s="99">
        <v>12.88</v>
      </c>
      <c r="BI178" s="99">
        <v>17.93</v>
      </c>
      <c r="BJ178" s="99">
        <v>4.1500000000000004</v>
      </c>
      <c r="BK178" s="99">
        <v>65.569999999999993</v>
      </c>
      <c r="BL178" s="99">
        <v>10.18</v>
      </c>
      <c r="BM178" s="99">
        <v>13.24</v>
      </c>
    </row>
    <row r="179" spans="1:65" x14ac:dyDescent="0.25">
      <c r="A179" s="13">
        <v>3922300425</v>
      </c>
      <c r="B179" s="14" t="s">
        <v>484</v>
      </c>
      <c r="C179" s="14" t="s">
        <v>493</v>
      </c>
      <c r="D179" s="14" t="s">
        <v>494</v>
      </c>
      <c r="E179" s="99">
        <v>15.61</v>
      </c>
      <c r="F179" s="99">
        <v>6.9</v>
      </c>
      <c r="G179" s="99">
        <v>4.8099999999999996</v>
      </c>
      <c r="H179" s="99">
        <v>1.46</v>
      </c>
      <c r="I179" s="99">
        <v>1.19</v>
      </c>
      <c r="J179" s="99">
        <v>4.5999999999999996</v>
      </c>
      <c r="K179" s="99">
        <v>3.25</v>
      </c>
      <c r="L179" s="99">
        <v>1.44</v>
      </c>
      <c r="M179" s="99">
        <v>4.42</v>
      </c>
      <c r="N179" s="99">
        <v>4.3499999999999996</v>
      </c>
      <c r="O179" s="99">
        <v>0.71</v>
      </c>
      <c r="P179" s="99">
        <v>1.88</v>
      </c>
      <c r="Q179" s="99">
        <v>3.82</v>
      </c>
      <c r="R179" s="99">
        <v>4.43</v>
      </c>
      <c r="S179" s="99">
        <v>5.28</v>
      </c>
      <c r="T179" s="99">
        <v>4.75</v>
      </c>
      <c r="U179" s="99">
        <v>4.5599999999999996</v>
      </c>
      <c r="V179" s="99">
        <v>1.56</v>
      </c>
      <c r="W179" s="99">
        <v>2.7</v>
      </c>
      <c r="X179" s="99">
        <v>2.0499999999999998</v>
      </c>
      <c r="Y179" s="99">
        <v>19.5</v>
      </c>
      <c r="Z179" s="99">
        <v>8.76</v>
      </c>
      <c r="AA179" s="99">
        <v>3.37</v>
      </c>
      <c r="AB179" s="99">
        <v>1.89</v>
      </c>
      <c r="AC179" s="99">
        <v>3.88</v>
      </c>
      <c r="AD179" s="99">
        <v>2.7</v>
      </c>
      <c r="AE179" s="92">
        <v>1203.28</v>
      </c>
      <c r="AF179" s="92">
        <v>466662.5</v>
      </c>
      <c r="AG179" s="100">
        <v>6.63</v>
      </c>
      <c r="AH179" s="92">
        <v>2240.58</v>
      </c>
      <c r="AI179" s="99" t="s">
        <v>786</v>
      </c>
      <c r="AJ179" s="99">
        <v>126.92</v>
      </c>
      <c r="AK179" s="99">
        <v>84.32</v>
      </c>
      <c r="AL179" s="99">
        <v>211.24</v>
      </c>
      <c r="AM179" s="99">
        <v>188.46</v>
      </c>
      <c r="AN179" s="99">
        <v>70.959999999999994</v>
      </c>
      <c r="AO179" s="101">
        <v>3.0760000000000001</v>
      </c>
      <c r="AP179" s="99">
        <v>96.2</v>
      </c>
      <c r="AQ179" s="99">
        <v>138.56</v>
      </c>
      <c r="AR179" s="99">
        <v>94.13</v>
      </c>
      <c r="AS179" s="99">
        <v>10.86</v>
      </c>
      <c r="AT179" s="99">
        <v>16.64</v>
      </c>
      <c r="AU179" s="99">
        <v>6.04</v>
      </c>
      <c r="AV179" s="99">
        <v>11.18</v>
      </c>
      <c r="AW179" s="99">
        <v>5.05</v>
      </c>
      <c r="AX179" s="99">
        <v>25.67</v>
      </c>
      <c r="AY179" s="99">
        <v>43</v>
      </c>
      <c r="AZ179" s="99">
        <v>4.1500000000000004</v>
      </c>
      <c r="BA179" s="99">
        <v>1.41</v>
      </c>
      <c r="BB179" s="99">
        <v>20</v>
      </c>
      <c r="BC179" s="99">
        <v>41.79</v>
      </c>
      <c r="BD179" s="99">
        <v>46.75</v>
      </c>
      <c r="BE179" s="99">
        <v>42.63</v>
      </c>
      <c r="BF179" s="99">
        <v>97</v>
      </c>
      <c r="BG179" s="99">
        <v>14.21</v>
      </c>
      <c r="BH179" s="99">
        <v>11.62</v>
      </c>
      <c r="BI179" s="99">
        <v>10.96</v>
      </c>
      <c r="BJ179" s="99">
        <v>3.86</v>
      </c>
      <c r="BK179" s="99">
        <v>62.18</v>
      </c>
      <c r="BL179" s="99">
        <v>10.27</v>
      </c>
      <c r="BM179" s="99">
        <v>13.4</v>
      </c>
    </row>
    <row r="180" spans="1:65" x14ac:dyDescent="0.25">
      <c r="A180" s="13">
        <v>3930620500</v>
      </c>
      <c r="B180" s="14" t="s">
        <v>484</v>
      </c>
      <c r="C180" s="14" t="s">
        <v>495</v>
      </c>
      <c r="D180" s="14" t="s">
        <v>496</v>
      </c>
      <c r="E180" s="99">
        <v>15.6</v>
      </c>
      <c r="F180" s="99">
        <v>7.23</v>
      </c>
      <c r="G180" s="99">
        <v>4.51</v>
      </c>
      <c r="H180" s="99">
        <v>1.45</v>
      </c>
      <c r="I180" s="99">
        <v>1.22</v>
      </c>
      <c r="J180" s="99">
        <v>4.8099999999999996</v>
      </c>
      <c r="K180" s="99">
        <v>3.71</v>
      </c>
      <c r="L180" s="99">
        <v>1.52</v>
      </c>
      <c r="M180" s="99">
        <v>4.5599999999999996</v>
      </c>
      <c r="N180" s="99">
        <v>4.49</v>
      </c>
      <c r="O180" s="99">
        <v>0.73</v>
      </c>
      <c r="P180" s="99">
        <v>1.94</v>
      </c>
      <c r="Q180" s="99">
        <v>4.1900000000000004</v>
      </c>
      <c r="R180" s="99">
        <v>4.47</v>
      </c>
      <c r="S180" s="99">
        <v>5.51</v>
      </c>
      <c r="T180" s="99">
        <v>4.8499999999999996</v>
      </c>
      <c r="U180" s="99">
        <v>4.63</v>
      </c>
      <c r="V180" s="99">
        <v>1.7</v>
      </c>
      <c r="W180" s="99">
        <v>2.84</v>
      </c>
      <c r="X180" s="99">
        <v>2.15</v>
      </c>
      <c r="Y180" s="99">
        <v>19.34</v>
      </c>
      <c r="Z180" s="99">
        <v>9.52</v>
      </c>
      <c r="AA180" s="99">
        <v>3.81</v>
      </c>
      <c r="AB180" s="99">
        <v>1.89</v>
      </c>
      <c r="AC180" s="99">
        <v>3.9</v>
      </c>
      <c r="AD180" s="99">
        <v>2.83</v>
      </c>
      <c r="AE180" s="92">
        <v>1220.58</v>
      </c>
      <c r="AF180" s="92">
        <v>434977.34</v>
      </c>
      <c r="AG180" s="100">
        <v>6.74</v>
      </c>
      <c r="AH180" s="92">
        <v>2114.5300000000002</v>
      </c>
      <c r="AI180" s="99" t="s">
        <v>786</v>
      </c>
      <c r="AJ180" s="99">
        <v>133.91</v>
      </c>
      <c r="AK180" s="99">
        <v>66.11</v>
      </c>
      <c r="AL180" s="99">
        <v>200.01999999999998</v>
      </c>
      <c r="AM180" s="99">
        <v>188.71</v>
      </c>
      <c r="AN180" s="99">
        <v>60.19</v>
      </c>
      <c r="AO180" s="101">
        <v>3.113</v>
      </c>
      <c r="AP180" s="99">
        <v>117.82</v>
      </c>
      <c r="AQ180" s="99">
        <v>189.42</v>
      </c>
      <c r="AR180" s="99">
        <v>110.99</v>
      </c>
      <c r="AS180" s="99">
        <v>11.09</v>
      </c>
      <c r="AT180" s="99">
        <v>20.98</v>
      </c>
      <c r="AU180" s="99">
        <v>5.1100000000000003</v>
      </c>
      <c r="AV180" s="99">
        <v>12.01</v>
      </c>
      <c r="AW180" s="99">
        <v>4.99</v>
      </c>
      <c r="AX180" s="99">
        <v>23.56</v>
      </c>
      <c r="AY180" s="99">
        <v>39.090000000000003</v>
      </c>
      <c r="AZ180" s="99">
        <v>4.1500000000000004</v>
      </c>
      <c r="BA180" s="99">
        <v>1.67</v>
      </c>
      <c r="BB180" s="99">
        <v>14.66</v>
      </c>
      <c r="BC180" s="99">
        <v>26</v>
      </c>
      <c r="BD180" s="99">
        <v>22.61</v>
      </c>
      <c r="BE180" s="99">
        <v>29.51</v>
      </c>
      <c r="BF180" s="99">
        <v>113.64</v>
      </c>
      <c r="BG180" s="99">
        <v>12.81</v>
      </c>
      <c r="BH180" s="99">
        <v>14.36</v>
      </c>
      <c r="BI180" s="99">
        <v>12.27</v>
      </c>
      <c r="BJ180" s="99">
        <v>4.04</v>
      </c>
      <c r="BK180" s="99">
        <v>55.07</v>
      </c>
      <c r="BL180" s="99">
        <v>10.039999999999999</v>
      </c>
      <c r="BM180" s="99">
        <v>14.02</v>
      </c>
    </row>
    <row r="181" spans="1:65" x14ac:dyDescent="0.25">
      <c r="A181" s="13">
        <v>3941780500</v>
      </c>
      <c r="B181" s="14" t="s">
        <v>484</v>
      </c>
      <c r="C181" s="14" t="s">
        <v>857</v>
      </c>
      <c r="D181" s="14" t="s">
        <v>858</v>
      </c>
      <c r="E181" s="99">
        <v>15.61</v>
      </c>
      <c r="F181" s="99">
        <v>6.91</v>
      </c>
      <c r="G181" s="99">
        <v>4.7699999999999996</v>
      </c>
      <c r="H181" s="99">
        <v>1.53</v>
      </c>
      <c r="I181" s="99">
        <v>1.2</v>
      </c>
      <c r="J181" s="99">
        <v>4.53</v>
      </c>
      <c r="K181" s="99">
        <v>3.53</v>
      </c>
      <c r="L181" s="99">
        <v>1.48</v>
      </c>
      <c r="M181" s="99">
        <v>4.3499999999999996</v>
      </c>
      <c r="N181" s="99">
        <v>4.17</v>
      </c>
      <c r="O181" s="99">
        <v>0.75</v>
      </c>
      <c r="P181" s="99">
        <v>1.89</v>
      </c>
      <c r="Q181" s="99">
        <v>3.98</v>
      </c>
      <c r="R181" s="99">
        <v>4.5</v>
      </c>
      <c r="S181" s="99">
        <v>5.28</v>
      </c>
      <c r="T181" s="99">
        <v>4.97</v>
      </c>
      <c r="U181" s="99">
        <v>4.68</v>
      </c>
      <c r="V181" s="99">
        <v>1.67</v>
      </c>
      <c r="W181" s="99">
        <v>2.59</v>
      </c>
      <c r="X181" s="99">
        <v>2.06</v>
      </c>
      <c r="Y181" s="99">
        <v>19.38</v>
      </c>
      <c r="Z181" s="99">
        <v>9.61</v>
      </c>
      <c r="AA181" s="99">
        <v>3.17</v>
      </c>
      <c r="AB181" s="99">
        <v>2.12</v>
      </c>
      <c r="AC181" s="99">
        <v>4.1500000000000004</v>
      </c>
      <c r="AD181" s="99">
        <v>2.8</v>
      </c>
      <c r="AE181" s="92">
        <v>1321.13</v>
      </c>
      <c r="AF181" s="92">
        <v>436828.2</v>
      </c>
      <c r="AG181" s="100">
        <v>6.7</v>
      </c>
      <c r="AH181" s="92">
        <v>2116.06</v>
      </c>
      <c r="AI181" s="99" t="s">
        <v>786</v>
      </c>
      <c r="AJ181" s="99">
        <v>116.49</v>
      </c>
      <c r="AK181" s="99">
        <v>82.36</v>
      </c>
      <c r="AL181" s="99">
        <v>198.85</v>
      </c>
      <c r="AM181" s="99">
        <v>190.79</v>
      </c>
      <c r="AN181" s="99">
        <v>54.43</v>
      </c>
      <c r="AO181" s="101">
        <v>3.2519999999999998</v>
      </c>
      <c r="AP181" s="99">
        <v>135.38</v>
      </c>
      <c r="AQ181" s="99">
        <v>123.56</v>
      </c>
      <c r="AR181" s="99">
        <v>122.04</v>
      </c>
      <c r="AS181" s="99">
        <v>10.86</v>
      </c>
      <c r="AT181" s="99">
        <v>22.83</v>
      </c>
      <c r="AU181" s="99">
        <v>6.12</v>
      </c>
      <c r="AV181" s="99">
        <v>11.86</v>
      </c>
      <c r="AW181" s="99">
        <v>6.06</v>
      </c>
      <c r="AX181" s="99">
        <v>18.16</v>
      </c>
      <c r="AY181" s="99">
        <v>43.51</v>
      </c>
      <c r="AZ181" s="99">
        <v>4.16</v>
      </c>
      <c r="BA181" s="99">
        <v>1.48</v>
      </c>
      <c r="BB181" s="99">
        <v>18.89</v>
      </c>
      <c r="BC181" s="99">
        <v>44.33</v>
      </c>
      <c r="BD181" s="99">
        <v>32.96</v>
      </c>
      <c r="BE181" s="99">
        <v>48.22</v>
      </c>
      <c r="BF181" s="99">
        <v>106.87</v>
      </c>
      <c r="BG181" s="99">
        <v>11.44</v>
      </c>
      <c r="BH181" s="99">
        <v>8.4600000000000009</v>
      </c>
      <c r="BI181" s="99">
        <v>15.09</v>
      </c>
      <c r="BJ181" s="99">
        <v>4.6900000000000004</v>
      </c>
      <c r="BK181" s="99">
        <v>57.16</v>
      </c>
      <c r="BL181" s="99">
        <v>9.91</v>
      </c>
      <c r="BM181" s="99">
        <v>13.4</v>
      </c>
    </row>
    <row r="182" spans="1:65" x14ac:dyDescent="0.25">
      <c r="A182" s="13">
        <v>3945780780</v>
      </c>
      <c r="B182" s="14" t="s">
        <v>484</v>
      </c>
      <c r="C182" s="14" t="s">
        <v>849</v>
      </c>
      <c r="D182" s="14" t="s">
        <v>850</v>
      </c>
      <c r="E182" s="99">
        <v>15.62</v>
      </c>
      <c r="F182" s="99">
        <v>6.85</v>
      </c>
      <c r="G182" s="99">
        <v>4.9800000000000004</v>
      </c>
      <c r="H182" s="99">
        <v>1.67</v>
      </c>
      <c r="I182" s="99">
        <v>1.19</v>
      </c>
      <c r="J182" s="99">
        <v>4.78</v>
      </c>
      <c r="K182" s="99">
        <v>3.47</v>
      </c>
      <c r="L182" s="99">
        <v>1.49</v>
      </c>
      <c r="M182" s="99">
        <v>4.5599999999999996</v>
      </c>
      <c r="N182" s="99">
        <v>4.51</v>
      </c>
      <c r="O182" s="99">
        <v>0.72</v>
      </c>
      <c r="P182" s="99">
        <v>2.0099999999999998</v>
      </c>
      <c r="Q182" s="99">
        <v>3.94</v>
      </c>
      <c r="R182" s="99">
        <v>4.45</v>
      </c>
      <c r="S182" s="99">
        <v>5.47</v>
      </c>
      <c r="T182" s="99">
        <v>5.05</v>
      </c>
      <c r="U182" s="99">
        <v>4.87</v>
      </c>
      <c r="V182" s="99">
        <v>1.61</v>
      </c>
      <c r="W182" s="99">
        <v>2.73</v>
      </c>
      <c r="X182" s="99">
        <v>2.0699999999999998</v>
      </c>
      <c r="Y182" s="99">
        <v>19.940000000000001</v>
      </c>
      <c r="Z182" s="99">
        <v>9.2799999999999994</v>
      </c>
      <c r="AA182" s="99">
        <v>3.55</v>
      </c>
      <c r="AB182" s="99">
        <v>1.99</v>
      </c>
      <c r="AC182" s="99">
        <v>3.92</v>
      </c>
      <c r="AD182" s="99">
        <v>2.71</v>
      </c>
      <c r="AE182" s="92">
        <v>1418.05</v>
      </c>
      <c r="AF182" s="92">
        <v>475366.75</v>
      </c>
      <c r="AG182" s="100">
        <v>6.62</v>
      </c>
      <c r="AH182" s="92">
        <v>2282.23</v>
      </c>
      <c r="AI182" s="99" t="s">
        <v>786</v>
      </c>
      <c r="AJ182" s="99">
        <v>137.54</v>
      </c>
      <c r="AK182" s="99">
        <v>75.88</v>
      </c>
      <c r="AL182" s="99">
        <v>213.42</v>
      </c>
      <c r="AM182" s="99">
        <v>190.25</v>
      </c>
      <c r="AN182" s="99">
        <v>54.52</v>
      </c>
      <c r="AO182" s="101">
        <v>3.1749999999999998</v>
      </c>
      <c r="AP182" s="99">
        <v>183.33</v>
      </c>
      <c r="AQ182" s="99">
        <v>117.28</v>
      </c>
      <c r="AR182" s="99">
        <v>124.79</v>
      </c>
      <c r="AS182" s="99">
        <v>10.97</v>
      </c>
      <c r="AT182" s="99">
        <v>25.74</v>
      </c>
      <c r="AU182" s="99">
        <v>5.71</v>
      </c>
      <c r="AV182" s="99">
        <v>11.74</v>
      </c>
      <c r="AW182" s="99">
        <v>5.0599999999999996</v>
      </c>
      <c r="AX182" s="99">
        <v>22.3</v>
      </c>
      <c r="AY182" s="99">
        <v>46.65</v>
      </c>
      <c r="AZ182" s="99">
        <v>4.13</v>
      </c>
      <c r="BA182" s="99">
        <v>1.39</v>
      </c>
      <c r="BB182" s="99">
        <v>18.059999999999999</v>
      </c>
      <c r="BC182" s="99">
        <v>34.83</v>
      </c>
      <c r="BD182" s="99">
        <v>33.659999999999997</v>
      </c>
      <c r="BE182" s="99">
        <v>34.19</v>
      </c>
      <c r="BF182" s="99">
        <v>117.08</v>
      </c>
      <c r="BG182" s="99">
        <v>10.83</v>
      </c>
      <c r="BH182" s="99">
        <v>11.52</v>
      </c>
      <c r="BI182" s="99">
        <v>18.670000000000002</v>
      </c>
      <c r="BJ182" s="99">
        <v>4.1500000000000004</v>
      </c>
      <c r="BK182" s="99">
        <v>56.5</v>
      </c>
      <c r="BL182" s="99">
        <v>10.119999999999999</v>
      </c>
      <c r="BM182" s="99">
        <v>13.55</v>
      </c>
    </row>
    <row r="183" spans="1:65" x14ac:dyDescent="0.25">
      <c r="A183" s="13">
        <v>3949660900</v>
      </c>
      <c r="B183" s="14" t="s">
        <v>484</v>
      </c>
      <c r="C183" s="14" t="s">
        <v>851</v>
      </c>
      <c r="D183" s="14" t="s">
        <v>852</v>
      </c>
      <c r="E183" s="99">
        <v>15.59</v>
      </c>
      <c r="F183" s="99">
        <v>6.87</v>
      </c>
      <c r="G183" s="99">
        <v>4.62</v>
      </c>
      <c r="H183" s="99">
        <v>1.41</v>
      </c>
      <c r="I183" s="99">
        <v>1.2</v>
      </c>
      <c r="J183" s="99">
        <v>4.5599999999999996</v>
      </c>
      <c r="K183" s="99">
        <v>3.57</v>
      </c>
      <c r="L183" s="99">
        <v>1.48</v>
      </c>
      <c r="M183" s="99">
        <v>4.4000000000000004</v>
      </c>
      <c r="N183" s="99">
        <v>4.79</v>
      </c>
      <c r="O183" s="99">
        <v>0.74</v>
      </c>
      <c r="P183" s="99">
        <v>1.94</v>
      </c>
      <c r="Q183" s="99">
        <v>3.71</v>
      </c>
      <c r="R183" s="99">
        <v>4.49</v>
      </c>
      <c r="S183" s="99">
        <v>5.15</v>
      </c>
      <c r="T183" s="99">
        <v>5.04</v>
      </c>
      <c r="U183" s="99">
        <v>4.5199999999999996</v>
      </c>
      <c r="V183" s="99">
        <v>1.64</v>
      </c>
      <c r="W183" s="99">
        <v>2.72</v>
      </c>
      <c r="X183" s="99">
        <v>1.99</v>
      </c>
      <c r="Y183" s="99">
        <v>19.22</v>
      </c>
      <c r="Z183" s="99">
        <v>9.44</v>
      </c>
      <c r="AA183" s="99">
        <v>3.59</v>
      </c>
      <c r="AB183" s="99">
        <v>2.04</v>
      </c>
      <c r="AC183" s="99">
        <v>4.1500000000000004</v>
      </c>
      <c r="AD183" s="99">
        <v>2.78</v>
      </c>
      <c r="AE183" s="92">
        <v>955.89</v>
      </c>
      <c r="AF183" s="92">
        <v>489623.23</v>
      </c>
      <c r="AG183" s="100">
        <v>6.72</v>
      </c>
      <c r="AH183" s="92">
        <v>2377.5500000000002</v>
      </c>
      <c r="AI183" s="99" t="s">
        <v>786</v>
      </c>
      <c r="AJ183" s="99">
        <v>115.8</v>
      </c>
      <c r="AK183" s="99">
        <v>68.17</v>
      </c>
      <c r="AL183" s="99">
        <v>183.97</v>
      </c>
      <c r="AM183" s="99">
        <v>190.63</v>
      </c>
      <c r="AN183" s="99">
        <v>61.87</v>
      </c>
      <c r="AO183" s="101">
        <v>3.286</v>
      </c>
      <c r="AP183" s="99">
        <v>100.39</v>
      </c>
      <c r="AQ183" s="99">
        <v>146.56</v>
      </c>
      <c r="AR183" s="99">
        <v>88.89</v>
      </c>
      <c r="AS183" s="99">
        <v>10.89</v>
      </c>
      <c r="AT183" s="99">
        <v>22.39</v>
      </c>
      <c r="AU183" s="99">
        <v>5.38</v>
      </c>
      <c r="AV183" s="99">
        <v>10.92</v>
      </c>
      <c r="AW183" s="99">
        <v>5</v>
      </c>
      <c r="AX183" s="99">
        <v>26.95</v>
      </c>
      <c r="AY183" s="99">
        <v>35.04</v>
      </c>
      <c r="AZ183" s="99">
        <v>4.05</v>
      </c>
      <c r="BA183" s="99">
        <v>1.58</v>
      </c>
      <c r="BB183" s="99">
        <v>17.62</v>
      </c>
      <c r="BC183" s="99">
        <v>43.41</v>
      </c>
      <c r="BD183" s="99">
        <v>27.35</v>
      </c>
      <c r="BE183" s="99">
        <v>36.01</v>
      </c>
      <c r="BF183" s="99">
        <v>80.64</v>
      </c>
      <c r="BG183" s="99">
        <v>15.06</v>
      </c>
      <c r="BH183" s="99">
        <v>12.41</v>
      </c>
      <c r="BI183" s="99">
        <v>19.28</v>
      </c>
      <c r="BJ183" s="99">
        <v>3.8</v>
      </c>
      <c r="BK183" s="99">
        <v>60.12</v>
      </c>
      <c r="BL183" s="99">
        <v>10.039999999999999</v>
      </c>
      <c r="BM183" s="99">
        <v>13.06</v>
      </c>
    </row>
    <row r="184" spans="1:65" x14ac:dyDescent="0.25">
      <c r="A184" s="13">
        <v>4011620100</v>
      </c>
      <c r="B184" s="14" t="s">
        <v>497</v>
      </c>
      <c r="C184" s="14" t="s">
        <v>779</v>
      </c>
      <c r="D184" s="14" t="s">
        <v>780</v>
      </c>
      <c r="E184" s="99">
        <v>15.33</v>
      </c>
      <c r="F184" s="99">
        <v>7</v>
      </c>
      <c r="G184" s="99">
        <v>4.5199999999999996</v>
      </c>
      <c r="H184" s="99">
        <v>1.51</v>
      </c>
      <c r="I184" s="99">
        <v>1.19</v>
      </c>
      <c r="J184" s="99">
        <v>4.5199999999999996</v>
      </c>
      <c r="K184" s="99">
        <v>3.15</v>
      </c>
      <c r="L184" s="99">
        <v>1.38</v>
      </c>
      <c r="M184" s="99">
        <v>4.53</v>
      </c>
      <c r="N184" s="99">
        <v>4.57</v>
      </c>
      <c r="O184" s="99">
        <v>0.73</v>
      </c>
      <c r="P184" s="99">
        <v>1.9</v>
      </c>
      <c r="Q184" s="99">
        <v>3.82</v>
      </c>
      <c r="R184" s="99">
        <v>4.5199999999999996</v>
      </c>
      <c r="S184" s="99">
        <v>5.44</v>
      </c>
      <c r="T184" s="99">
        <v>4.1500000000000004</v>
      </c>
      <c r="U184" s="99">
        <v>4.37</v>
      </c>
      <c r="V184" s="99">
        <v>1.49</v>
      </c>
      <c r="W184" s="99">
        <v>2.72</v>
      </c>
      <c r="X184" s="99">
        <v>1.93</v>
      </c>
      <c r="Y184" s="99">
        <v>19.39</v>
      </c>
      <c r="Z184" s="99">
        <v>8.16</v>
      </c>
      <c r="AA184" s="99">
        <v>3.15</v>
      </c>
      <c r="AB184" s="99">
        <v>1.81</v>
      </c>
      <c r="AC184" s="99">
        <v>3.52</v>
      </c>
      <c r="AD184" s="99">
        <v>2.66</v>
      </c>
      <c r="AE184" s="92">
        <v>1183.04</v>
      </c>
      <c r="AF184" s="92">
        <v>316289.99</v>
      </c>
      <c r="AG184" s="100">
        <v>6.85</v>
      </c>
      <c r="AH184" s="92">
        <v>1555.75</v>
      </c>
      <c r="AI184" s="99" t="s">
        <v>786</v>
      </c>
      <c r="AJ184" s="99">
        <v>120.92</v>
      </c>
      <c r="AK184" s="99">
        <v>71.55</v>
      </c>
      <c r="AL184" s="99">
        <v>192.47</v>
      </c>
      <c r="AM184" s="99">
        <v>193.43</v>
      </c>
      <c r="AN184" s="99">
        <v>50.37</v>
      </c>
      <c r="AO184" s="101">
        <v>2.8530000000000002</v>
      </c>
      <c r="AP184" s="99">
        <v>157.84</v>
      </c>
      <c r="AQ184" s="99">
        <v>106.17</v>
      </c>
      <c r="AR184" s="99">
        <v>108.2</v>
      </c>
      <c r="AS184" s="99">
        <v>10.9</v>
      </c>
      <c r="AT184" s="99">
        <v>21.41</v>
      </c>
      <c r="AU184" s="99">
        <v>5.35</v>
      </c>
      <c r="AV184" s="99">
        <v>13.83</v>
      </c>
      <c r="AW184" s="99">
        <v>4.9800000000000004</v>
      </c>
      <c r="AX184" s="99">
        <v>25.49</v>
      </c>
      <c r="AY184" s="99">
        <v>41.59</v>
      </c>
      <c r="AZ184" s="99">
        <v>4.13</v>
      </c>
      <c r="BA184" s="99">
        <v>1.53</v>
      </c>
      <c r="BB184" s="99">
        <v>11.56</v>
      </c>
      <c r="BC184" s="99">
        <v>60.1</v>
      </c>
      <c r="BD184" s="99">
        <v>41.47</v>
      </c>
      <c r="BE184" s="99">
        <v>46.09</v>
      </c>
      <c r="BF184" s="99">
        <v>65.78</v>
      </c>
      <c r="BG184" s="99">
        <v>4.8600000000000003</v>
      </c>
      <c r="BH184" s="99">
        <v>11.63</v>
      </c>
      <c r="BI184" s="99">
        <v>13.95</v>
      </c>
      <c r="BJ184" s="99">
        <v>4</v>
      </c>
      <c r="BK184" s="99">
        <v>50.49</v>
      </c>
      <c r="BL184" s="99">
        <v>9.73</v>
      </c>
      <c r="BM184" s="99">
        <v>10.98</v>
      </c>
    </row>
    <row r="185" spans="1:65" x14ac:dyDescent="0.25">
      <c r="A185" s="13">
        <v>4046140800</v>
      </c>
      <c r="B185" s="14" t="s">
        <v>497</v>
      </c>
      <c r="C185" s="14" t="s">
        <v>509</v>
      </c>
      <c r="D185" s="14" t="s">
        <v>510</v>
      </c>
      <c r="E185" s="99">
        <v>15.61</v>
      </c>
      <c r="F185" s="99">
        <v>6.88</v>
      </c>
      <c r="G185" s="99">
        <v>4.62</v>
      </c>
      <c r="H185" s="99">
        <v>1.5</v>
      </c>
      <c r="I185" s="99">
        <v>1.18</v>
      </c>
      <c r="J185" s="99">
        <v>4.5999999999999996</v>
      </c>
      <c r="K185" s="99">
        <v>3.46</v>
      </c>
      <c r="L185" s="99">
        <v>1.43</v>
      </c>
      <c r="M185" s="99">
        <v>4.5599999999999996</v>
      </c>
      <c r="N185" s="99">
        <v>4.17</v>
      </c>
      <c r="O185" s="99">
        <v>0.73</v>
      </c>
      <c r="P185" s="99">
        <v>1.89</v>
      </c>
      <c r="Q185" s="99">
        <v>3.8</v>
      </c>
      <c r="R185" s="99">
        <v>4.3499999999999996</v>
      </c>
      <c r="S185" s="99">
        <v>5.32</v>
      </c>
      <c r="T185" s="99">
        <v>4.71</v>
      </c>
      <c r="U185" s="99">
        <v>4.72</v>
      </c>
      <c r="V185" s="99">
        <v>1.56</v>
      </c>
      <c r="W185" s="99">
        <v>2.82</v>
      </c>
      <c r="X185" s="99">
        <v>2.02</v>
      </c>
      <c r="Y185" s="99">
        <v>19.86</v>
      </c>
      <c r="Z185" s="99">
        <v>8.39</v>
      </c>
      <c r="AA185" s="99">
        <v>3.65</v>
      </c>
      <c r="AB185" s="99">
        <v>1.92</v>
      </c>
      <c r="AC185" s="99">
        <v>4.04</v>
      </c>
      <c r="AD185" s="99">
        <v>2.6</v>
      </c>
      <c r="AE185" s="92">
        <v>1336.14</v>
      </c>
      <c r="AF185" s="92">
        <v>440289.91</v>
      </c>
      <c r="AG185" s="100">
        <v>6.69</v>
      </c>
      <c r="AH185" s="92">
        <v>2129.64</v>
      </c>
      <c r="AI185" s="99" t="s">
        <v>786</v>
      </c>
      <c r="AJ185" s="99">
        <v>115.94</v>
      </c>
      <c r="AK185" s="99">
        <v>83.98</v>
      </c>
      <c r="AL185" s="99">
        <v>199.92000000000002</v>
      </c>
      <c r="AM185" s="99">
        <v>198.15</v>
      </c>
      <c r="AN185" s="99">
        <v>45.21</v>
      </c>
      <c r="AO185" s="101">
        <v>2.827</v>
      </c>
      <c r="AP185" s="99">
        <v>122.55</v>
      </c>
      <c r="AQ185" s="99">
        <v>110.14</v>
      </c>
      <c r="AR185" s="99">
        <v>123.29</v>
      </c>
      <c r="AS185" s="99">
        <v>11.08</v>
      </c>
      <c r="AT185" s="99">
        <v>29.51</v>
      </c>
      <c r="AU185" s="99">
        <v>4.75</v>
      </c>
      <c r="AV185" s="99">
        <v>12.52</v>
      </c>
      <c r="AW185" s="99">
        <v>4.6399999999999997</v>
      </c>
      <c r="AX185" s="99">
        <v>27.03</v>
      </c>
      <c r="AY185" s="99">
        <v>48.73</v>
      </c>
      <c r="AZ185" s="99">
        <v>4.01</v>
      </c>
      <c r="BA185" s="99">
        <v>1.48</v>
      </c>
      <c r="BB185" s="99">
        <v>15.42</v>
      </c>
      <c r="BC185" s="99">
        <v>42.94</v>
      </c>
      <c r="BD185" s="99">
        <v>23.93</v>
      </c>
      <c r="BE185" s="99">
        <v>41.1</v>
      </c>
      <c r="BF185" s="99">
        <v>96.81</v>
      </c>
      <c r="BG185" s="99">
        <v>14.33</v>
      </c>
      <c r="BH185" s="99">
        <v>10.34</v>
      </c>
      <c r="BI185" s="99">
        <v>17.37</v>
      </c>
      <c r="BJ185" s="99">
        <v>5.07</v>
      </c>
      <c r="BK185" s="99">
        <v>65.55</v>
      </c>
      <c r="BL185" s="99">
        <v>10.28</v>
      </c>
      <c r="BM185" s="99">
        <v>12.44</v>
      </c>
    </row>
    <row r="186" spans="1:65" x14ac:dyDescent="0.25">
      <c r="A186" s="13">
        <v>4036420150</v>
      </c>
      <c r="B186" s="14" t="s">
        <v>497</v>
      </c>
      <c r="C186" s="14" t="s">
        <v>504</v>
      </c>
      <c r="D186" s="14" t="s">
        <v>505</v>
      </c>
      <c r="E186" s="99">
        <v>15.45</v>
      </c>
      <c r="F186" s="99">
        <v>6.93</v>
      </c>
      <c r="G186" s="99">
        <v>4.41</v>
      </c>
      <c r="H186" s="99">
        <v>1.46</v>
      </c>
      <c r="I186" s="99">
        <v>1.1599999999999999</v>
      </c>
      <c r="J186" s="99">
        <v>4.58</v>
      </c>
      <c r="K186" s="99">
        <v>3.45</v>
      </c>
      <c r="L186" s="99">
        <v>1.39</v>
      </c>
      <c r="M186" s="99">
        <v>4.29</v>
      </c>
      <c r="N186" s="99">
        <v>4.38</v>
      </c>
      <c r="O186" s="99">
        <v>0.73</v>
      </c>
      <c r="P186" s="99">
        <v>1.88</v>
      </c>
      <c r="Q186" s="99">
        <v>3.77</v>
      </c>
      <c r="R186" s="99">
        <v>4.34</v>
      </c>
      <c r="S186" s="99">
        <v>5.33</v>
      </c>
      <c r="T186" s="99">
        <v>4.57</v>
      </c>
      <c r="U186" s="99">
        <v>4.5999999999999996</v>
      </c>
      <c r="V186" s="99">
        <v>1.51</v>
      </c>
      <c r="W186" s="99">
        <v>2.69</v>
      </c>
      <c r="X186" s="99">
        <v>1.94</v>
      </c>
      <c r="Y186" s="99">
        <v>19.79</v>
      </c>
      <c r="Z186" s="99">
        <v>8.1999999999999993</v>
      </c>
      <c r="AA186" s="99">
        <v>3.52</v>
      </c>
      <c r="AB186" s="99">
        <v>1.85</v>
      </c>
      <c r="AC186" s="99">
        <v>3.82</v>
      </c>
      <c r="AD186" s="99">
        <v>2.58</v>
      </c>
      <c r="AE186" s="92">
        <v>1071.22</v>
      </c>
      <c r="AF186" s="92">
        <v>456823</v>
      </c>
      <c r="AG186" s="100">
        <v>6.69</v>
      </c>
      <c r="AH186" s="92">
        <v>2207.63</v>
      </c>
      <c r="AI186" s="99" t="s">
        <v>786</v>
      </c>
      <c r="AJ186" s="99">
        <v>83.09</v>
      </c>
      <c r="AK186" s="99">
        <v>81.53</v>
      </c>
      <c r="AL186" s="99">
        <v>164.62</v>
      </c>
      <c r="AM186" s="99">
        <v>197.37</v>
      </c>
      <c r="AN186" s="99">
        <v>63.3</v>
      </c>
      <c r="AO186" s="101">
        <v>2.8079999999999998</v>
      </c>
      <c r="AP186" s="99">
        <v>122.63</v>
      </c>
      <c r="AQ186" s="99">
        <v>120.54</v>
      </c>
      <c r="AR186" s="99">
        <v>110.32</v>
      </c>
      <c r="AS186" s="99">
        <v>10.99</v>
      </c>
      <c r="AT186" s="99">
        <v>16.34</v>
      </c>
      <c r="AU186" s="99">
        <v>4.97</v>
      </c>
      <c r="AV186" s="99">
        <v>12.86</v>
      </c>
      <c r="AW186" s="99">
        <v>5.0599999999999996</v>
      </c>
      <c r="AX186" s="99">
        <v>18.91</v>
      </c>
      <c r="AY186" s="99">
        <v>43.59</v>
      </c>
      <c r="AZ186" s="99">
        <v>4</v>
      </c>
      <c r="BA186" s="99">
        <v>1.65</v>
      </c>
      <c r="BB186" s="99">
        <v>14.31</v>
      </c>
      <c r="BC186" s="99">
        <v>44.37</v>
      </c>
      <c r="BD186" s="99">
        <v>28.37</v>
      </c>
      <c r="BE186" s="99">
        <v>37.21</v>
      </c>
      <c r="BF186" s="99">
        <v>94.31</v>
      </c>
      <c r="BG186" s="99">
        <v>7.62</v>
      </c>
      <c r="BH186" s="99">
        <v>11.59</v>
      </c>
      <c r="BI186" s="99">
        <v>17.96</v>
      </c>
      <c r="BJ186" s="99">
        <v>3.93</v>
      </c>
      <c r="BK186" s="99">
        <v>63.29</v>
      </c>
      <c r="BL186" s="99">
        <v>9.75</v>
      </c>
      <c r="BM186" s="99">
        <v>12.28</v>
      </c>
    </row>
    <row r="187" spans="1:65" x14ac:dyDescent="0.25">
      <c r="A187" s="13">
        <v>4021420200</v>
      </c>
      <c r="B187" s="14" t="s">
        <v>497</v>
      </c>
      <c r="C187" s="14" t="s">
        <v>498</v>
      </c>
      <c r="D187" s="14" t="s">
        <v>499</v>
      </c>
      <c r="E187" s="99">
        <v>15.63</v>
      </c>
      <c r="F187" s="99">
        <v>6.9</v>
      </c>
      <c r="G187" s="99">
        <v>4.42</v>
      </c>
      <c r="H187" s="99">
        <v>1.48</v>
      </c>
      <c r="I187" s="99">
        <v>1.21</v>
      </c>
      <c r="J187" s="99">
        <v>4.63</v>
      </c>
      <c r="K187" s="99">
        <v>3.46</v>
      </c>
      <c r="L187" s="99">
        <v>1.4</v>
      </c>
      <c r="M187" s="99">
        <v>4.4800000000000004</v>
      </c>
      <c r="N187" s="99">
        <v>4.28</v>
      </c>
      <c r="O187" s="99">
        <v>0.73</v>
      </c>
      <c r="P187" s="99">
        <v>1.88</v>
      </c>
      <c r="Q187" s="99">
        <v>3.79</v>
      </c>
      <c r="R187" s="99">
        <v>4.47</v>
      </c>
      <c r="S187" s="99">
        <v>5.1100000000000003</v>
      </c>
      <c r="T187" s="99">
        <v>4.57</v>
      </c>
      <c r="U187" s="99">
        <v>4.3099999999999996</v>
      </c>
      <c r="V187" s="99">
        <v>1.49</v>
      </c>
      <c r="W187" s="99">
        <v>2.83</v>
      </c>
      <c r="X187" s="99">
        <v>1.95</v>
      </c>
      <c r="Y187" s="99">
        <v>19.13</v>
      </c>
      <c r="Z187" s="99">
        <v>8.18</v>
      </c>
      <c r="AA187" s="99">
        <v>4.01</v>
      </c>
      <c r="AB187" s="99">
        <v>1.89</v>
      </c>
      <c r="AC187" s="99">
        <v>3.79</v>
      </c>
      <c r="AD187" s="99">
        <v>2.68</v>
      </c>
      <c r="AE187" s="92">
        <v>1038.25</v>
      </c>
      <c r="AF187" s="92">
        <v>428324.25</v>
      </c>
      <c r="AG187" s="100">
        <v>6.6</v>
      </c>
      <c r="AH187" s="92">
        <v>2052.58</v>
      </c>
      <c r="AI187" s="99" t="s">
        <v>786</v>
      </c>
      <c r="AJ187" s="99">
        <v>112.42</v>
      </c>
      <c r="AK187" s="99">
        <v>84.28</v>
      </c>
      <c r="AL187" s="99">
        <v>196.7</v>
      </c>
      <c r="AM187" s="99">
        <v>198.65</v>
      </c>
      <c r="AN187" s="99">
        <v>64.75</v>
      </c>
      <c r="AO187" s="101">
        <v>2.8879999999999999</v>
      </c>
      <c r="AP187" s="99">
        <v>153.65</v>
      </c>
      <c r="AQ187" s="99">
        <v>168.24</v>
      </c>
      <c r="AR187" s="99">
        <v>135</v>
      </c>
      <c r="AS187" s="99">
        <v>10.86</v>
      </c>
      <c r="AT187" s="99">
        <v>23.43</v>
      </c>
      <c r="AU187" s="99">
        <v>5.47</v>
      </c>
      <c r="AV187" s="99">
        <v>12.42</v>
      </c>
      <c r="AW187" s="99">
        <v>5.1100000000000003</v>
      </c>
      <c r="AX187" s="99">
        <v>24.13</v>
      </c>
      <c r="AY187" s="99">
        <v>43.25</v>
      </c>
      <c r="AZ187" s="99">
        <v>4.09</v>
      </c>
      <c r="BA187" s="99">
        <v>1.58</v>
      </c>
      <c r="BB187" s="99">
        <v>15.43</v>
      </c>
      <c r="BC187" s="99">
        <v>44.68</v>
      </c>
      <c r="BD187" s="99">
        <v>23.62</v>
      </c>
      <c r="BE187" s="99">
        <v>38.83</v>
      </c>
      <c r="BF187" s="99">
        <v>96.88</v>
      </c>
      <c r="BG187" s="99">
        <v>17.97</v>
      </c>
      <c r="BH187" s="99">
        <v>11.87</v>
      </c>
      <c r="BI187" s="99">
        <v>14.02</v>
      </c>
      <c r="BJ187" s="99">
        <v>4.72</v>
      </c>
      <c r="BK187" s="99">
        <v>57.28</v>
      </c>
      <c r="BL187" s="99">
        <v>9.77</v>
      </c>
      <c r="BM187" s="99">
        <v>12.86</v>
      </c>
    </row>
    <row r="188" spans="1:65" x14ac:dyDescent="0.25">
      <c r="A188" s="13">
        <v>4030020400</v>
      </c>
      <c r="B188" s="14" t="s">
        <v>497</v>
      </c>
      <c r="C188" s="14" t="s">
        <v>500</v>
      </c>
      <c r="D188" s="14" t="s">
        <v>501</v>
      </c>
      <c r="E188" s="99">
        <v>15.61</v>
      </c>
      <c r="F188" s="99">
        <v>6.99</v>
      </c>
      <c r="G188" s="99">
        <v>4.5</v>
      </c>
      <c r="H188" s="99">
        <v>1.52</v>
      </c>
      <c r="I188" s="99">
        <v>1.19</v>
      </c>
      <c r="J188" s="99">
        <v>4.54</v>
      </c>
      <c r="K188" s="99">
        <v>3.15</v>
      </c>
      <c r="L188" s="99">
        <v>1.38</v>
      </c>
      <c r="M188" s="99">
        <v>4.66</v>
      </c>
      <c r="N188" s="99">
        <v>4.59</v>
      </c>
      <c r="O188" s="99">
        <v>0.73</v>
      </c>
      <c r="P188" s="99">
        <v>1.91</v>
      </c>
      <c r="Q188" s="99">
        <v>3.8</v>
      </c>
      <c r="R188" s="99">
        <v>4.6100000000000003</v>
      </c>
      <c r="S188" s="99">
        <v>5.12</v>
      </c>
      <c r="T188" s="99">
        <v>4.3899999999999997</v>
      </c>
      <c r="U188" s="99">
        <v>4.12</v>
      </c>
      <c r="V188" s="99">
        <v>1.5</v>
      </c>
      <c r="W188" s="99">
        <v>2.67</v>
      </c>
      <c r="X188" s="99">
        <v>1.94</v>
      </c>
      <c r="Y188" s="99">
        <v>18.8</v>
      </c>
      <c r="Z188" s="99">
        <v>8.34</v>
      </c>
      <c r="AA188" s="99">
        <v>3.09</v>
      </c>
      <c r="AB188" s="99">
        <v>1.85</v>
      </c>
      <c r="AC188" s="99">
        <v>3.39</v>
      </c>
      <c r="AD188" s="99">
        <v>2.64</v>
      </c>
      <c r="AE188" s="92">
        <v>916.51</v>
      </c>
      <c r="AF188" s="92">
        <v>402012.32</v>
      </c>
      <c r="AG188" s="100">
        <v>7</v>
      </c>
      <c r="AH188" s="92">
        <v>2008.02</v>
      </c>
      <c r="AI188" s="99" t="s">
        <v>786</v>
      </c>
      <c r="AJ188" s="99">
        <v>126.63</v>
      </c>
      <c r="AK188" s="99">
        <v>57.15</v>
      </c>
      <c r="AL188" s="99">
        <v>183.78</v>
      </c>
      <c r="AM188" s="99">
        <v>199.18</v>
      </c>
      <c r="AN188" s="99">
        <v>67.989999999999995</v>
      </c>
      <c r="AO188" s="101">
        <v>2.819</v>
      </c>
      <c r="AP188" s="99">
        <v>152.19</v>
      </c>
      <c r="AQ188" s="99">
        <v>101.54</v>
      </c>
      <c r="AR188" s="99">
        <v>101.89</v>
      </c>
      <c r="AS188" s="99">
        <v>10.84</v>
      </c>
      <c r="AT188" s="99">
        <v>12.59</v>
      </c>
      <c r="AU188" s="99">
        <v>4.9000000000000004</v>
      </c>
      <c r="AV188" s="99">
        <v>13.05</v>
      </c>
      <c r="AW188" s="99">
        <v>4.8600000000000003</v>
      </c>
      <c r="AX188" s="99">
        <v>22.52</v>
      </c>
      <c r="AY188" s="99">
        <v>40.130000000000003</v>
      </c>
      <c r="AZ188" s="99">
        <v>4.1100000000000003</v>
      </c>
      <c r="BA188" s="99">
        <v>1.7</v>
      </c>
      <c r="BB188" s="99">
        <v>12.79</v>
      </c>
      <c r="BC188" s="99">
        <v>40.24</v>
      </c>
      <c r="BD188" s="99">
        <v>36.32</v>
      </c>
      <c r="BE188" s="99">
        <v>24.87</v>
      </c>
      <c r="BF188" s="99">
        <v>96.76</v>
      </c>
      <c r="BG188" s="99">
        <v>16.38</v>
      </c>
      <c r="BH188" s="99">
        <v>10.1</v>
      </c>
      <c r="BI188" s="99">
        <v>10.14</v>
      </c>
      <c r="BJ188" s="99">
        <v>4.3099999999999996</v>
      </c>
      <c r="BK188" s="99">
        <v>48.44</v>
      </c>
      <c r="BL188" s="99">
        <v>9.67</v>
      </c>
      <c r="BM188" s="99">
        <v>11.23</v>
      </c>
    </row>
    <row r="189" spans="1:65" x14ac:dyDescent="0.25">
      <c r="A189" s="13">
        <v>4034780550</v>
      </c>
      <c r="B189" s="14" t="s">
        <v>497</v>
      </c>
      <c r="C189" s="14" t="s">
        <v>502</v>
      </c>
      <c r="D189" s="14" t="s">
        <v>503</v>
      </c>
      <c r="E189" s="99">
        <v>15.6</v>
      </c>
      <c r="F189" s="99">
        <v>6.9</v>
      </c>
      <c r="G189" s="99">
        <v>4.3899999999999997</v>
      </c>
      <c r="H189" s="99">
        <v>1.49</v>
      </c>
      <c r="I189" s="99">
        <v>1.21</v>
      </c>
      <c r="J189" s="99">
        <v>4.6399999999999997</v>
      </c>
      <c r="K189" s="99">
        <v>3.44</v>
      </c>
      <c r="L189" s="99">
        <v>1.41</v>
      </c>
      <c r="M189" s="99">
        <v>4.51</v>
      </c>
      <c r="N189" s="99">
        <v>4.3</v>
      </c>
      <c r="O189" s="99">
        <v>0.73</v>
      </c>
      <c r="P189" s="99">
        <v>1.89</v>
      </c>
      <c r="Q189" s="99">
        <v>3.8</v>
      </c>
      <c r="R189" s="99">
        <v>4.49</v>
      </c>
      <c r="S189" s="99">
        <v>5.2</v>
      </c>
      <c r="T189" s="99">
        <v>4.78</v>
      </c>
      <c r="U189" s="99">
        <v>4.32</v>
      </c>
      <c r="V189" s="99">
        <v>1.48</v>
      </c>
      <c r="W189" s="99">
        <v>2.9</v>
      </c>
      <c r="X189" s="99">
        <v>1.94</v>
      </c>
      <c r="Y189" s="99">
        <v>19.25</v>
      </c>
      <c r="Z189" s="99">
        <v>8.26</v>
      </c>
      <c r="AA189" s="99">
        <v>3.98</v>
      </c>
      <c r="AB189" s="99">
        <v>1.96</v>
      </c>
      <c r="AC189" s="99">
        <v>3.78</v>
      </c>
      <c r="AD189" s="99">
        <v>2.7</v>
      </c>
      <c r="AE189" s="92">
        <v>943.96</v>
      </c>
      <c r="AF189" s="92">
        <v>362348</v>
      </c>
      <c r="AG189" s="100">
        <v>6.89</v>
      </c>
      <c r="AH189" s="92">
        <v>1787.2</v>
      </c>
      <c r="AI189" s="99" t="s">
        <v>786</v>
      </c>
      <c r="AJ189" s="99">
        <v>120.75</v>
      </c>
      <c r="AK189" s="99">
        <v>78.790000000000006</v>
      </c>
      <c r="AL189" s="99">
        <v>199.54000000000002</v>
      </c>
      <c r="AM189" s="99">
        <v>196.28</v>
      </c>
      <c r="AN189" s="99">
        <v>56.25</v>
      </c>
      <c r="AO189" s="101">
        <v>2.87</v>
      </c>
      <c r="AP189" s="99">
        <v>94.79</v>
      </c>
      <c r="AQ189" s="99">
        <v>103.63</v>
      </c>
      <c r="AR189" s="99">
        <v>128</v>
      </c>
      <c r="AS189" s="99">
        <v>10.84</v>
      </c>
      <c r="AT189" s="99">
        <v>22.06</v>
      </c>
      <c r="AU189" s="99">
        <v>5.68</v>
      </c>
      <c r="AV189" s="99">
        <v>14.03</v>
      </c>
      <c r="AW189" s="99">
        <v>5.36</v>
      </c>
      <c r="AX189" s="99">
        <v>19.079999999999998</v>
      </c>
      <c r="AY189" s="99">
        <v>24.25</v>
      </c>
      <c r="AZ189" s="99">
        <v>4.08</v>
      </c>
      <c r="BA189" s="99">
        <v>1.44</v>
      </c>
      <c r="BB189" s="99">
        <v>12.81</v>
      </c>
      <c r="BC189" s="99">
        <v>22.47</v>
      </c>
      <c r="BD189" s="99">
        <v>24.81</v>
      </c>
      <c r="BE189" s="99">
        <v>30.36</v>
      </c>
      <c r="BF189" s="99">
        <v>73</v>
      </c>
      <c r="BG189" s="99">
        <v>14.98</v>
      </c>
      <c r="BH189" s="99">
        <v>9.6199999999999992</v>
      </c>
      <c r="BI189" s="99">
        <v>11</v>
      </c>
      <c r="BJ189" s="99">
        <v>3.98</v>
      </c>
      <c r="BK189" s="99">
        <v>52.21</v>
      </c>
      <c r="BL189" s="99">
        <v>10.06</v>
      </c>
      <c r="BM189" s="99">
        <v>13.43</v>
      </c>
    </row>
    <row r="190" spans="1:65" x14ac:dyDescent="0.25">
      <c r="A190" s="13">
        <v>4036420700</v>
      </c>
      <c r="B190" s="14" t="s">
        <v>497</v>
      </c>
      <c r="C190" s="14" t="s">
        <v>504</v>
      </c>
      <c r="D190" s="14" t="s">
        <v>506</v>
      </c>
      <c r="E190" s="99">
        <v>15.34</v>
      </c>
      <c r="F190" s="99">
        <v>6.95</v>
      </c>
      <c r="G190" s="99">
        <v>4.42</v>
      </c>
      <c r="H190" s="99">
        <v>1.46</v>
      </c>
      <c r="I190" s="99">
        <v>1.17</v>
      </c>
      <c r="J190" s="99">
        <v>4.55</v>
      </c>
      <c r="K190" s="99">
        <v>3.46</v>
      </c>
      <c r="L190" s="99">
        <v>1.39</v>
      </c>
      <c r="M190" s="99">
        <v>4.3</v>
      </c>
      <c r="N190" s="99">
        <v>4.4400000000000004</v>
      </c>
      <c r="O190" s="99">
        <v>0.73</v>
      </c>
      <c r="P190" s="99">
        <v>1.88</v>
      </c>
      <c r="Q190" s="99">
        <v>3.79</v>
      </c>
      <c r="R190" s="99">
        <v>4.37</v>
      </c>
      <c r="S190" s="99">
        <v>5.31</v>
      </c>
      <c r="T190" s="99">
        <v>4.46</v>
      </c>
      <c r="U190" s="99">
        <v>4.53</v>
      </c>
      <c r="V190" s="99">
        <v>1.5</v>
      </c>
      <c r="W190" s="99">
        <v>2.68</v>
      </c>
      <c r="X190" s="99">
        <v>1.94</v>
      </c>
      <c r="Y190" s="99">
        <v>19.559999999999999</v>
      </c>
      <c r="Z190" s="99">
        <v>8.1999999999999993</v>
      </c>
      <c r="AA190" s="99">
        <v>3.41</v>
      </c>
      <c r="AB190" s="99">
        <v>1.83</v>
      </c>
      <c r="AC190" s="99">
        <v>3.8</v>
      </c>
      <c r="AD190" s="99">
        <v>2.6</v>
      </c>
      <c r="AE190" s="92">
        <v>814.09</v>
      </c>
      <c r="AF190" s="92">
        <v>322461</v>
      </c>
      <c r="AG190" s="100">
        <v>6.96</v>
      </c>
      <c r="AH190" s="92">
        <v>1601.9</v>
      </c>
      <c r="AI190" s="99" t="s">
        <v>786</v>
      </c>
      <c r="AJ190" s="99">
        <v>115.79</v>
      </c>
      <c r="AK190" s="99">
        <v>79.650000000000006</v>
      </c>
      <c r="AL190" s="99">
        <v>195.44</v>
      </c>
      <c r="AM190" s="99">
        <v>197.94</v>
      </c>
      <c r="AN190" s="99">
        <v>56.88</v>
      </c>
      <c r="AO190" s="101">
        <v>2.9049999999999998</v>
      </c>
      <c r="AP190" s="99">
        <v>108.82</v>
      </c>
      <c r="AQ190" s="99">
        <v>146.4</v>
      </c>
      <c r="AR190" s="99">
        <v>125.35</v>
      </c>
      <c r="AS190" s="99">
        <v>10.92</v>
      </c>
      <c r="AT190" s="99">
        <v>23.09</v>
      </c>
      <c r="AU190" s="99">
        <v>5.44</v>
      </c>
      <c r="AV190" s="99">
        <v>11.99</v>
      </c>
      <c r="AW190" s="99">
        <v>4.95</v>
      </c>
      <c r="AX190" s="99">
        <v>18.95</v>
      </c>
      <c r="AY190" s="99">
        <v>51.85</v>
      </c>
      <c r="AZ190" s="99">
        <v>4.05</v>
      </c>
      <c r="BA190" s="99">
        <v>1.59</v>
      </c>
      <c r="BB190" s="99">
        <v>13.77</v>
      </c>
      <c r="BC190" s="99">
        <v>22.92</v>
      </c>
      <c r="BD190" s="99">
        <v>24.48</v>
      </c>
      <c r="BE190" s="99">
        <v>21.25</v>
      </c>
      <c r="BF190" s="99">
        <v>70.44</v>
      </c>
      <c r="BG190" s="99">
        <v>9.08</v>
      </c>
      <c r="BH190" s="99">
        <v>10.82</v>
      </c>
      <c r="BI190" s="99">
        <v>14.35</v>
      </c>
      <c r="BJ190" s="99">
        <v>3.73</v>
      </c>
      <c r="BK190" s="99">
        <v>58.9</v>
      </c>
      <c r="BL190" s="99">
        <v>9.7200000000000006</v>
      </c>
      <c r="BM190" s="99">
        <v>12.1</v>
      </c>
    </row>
    <row r="191" spans="1:65" x14ac:dyDescent="0.25">
      <c r="A191" s="13">
        <v>4038620712</v>
      </c>
      <c r="B191" s="14" t="s">
        <v>497</v>
      </c>
      <c r="C191" s="14" t="s">
        <v>507</v>
      </c>
      <c r="D191" s="14" t="s">
        <v>508</v>
      </c>
      <c r="E191" s="99">
        <v>15.61</v>
      </c>
      <c r="F191" s="99">
        <v>6.91</v>
      </c>
      <c r="G191" s="99">
        <v>4.41</v>
      </c>
      <c r="H191" s="99">
        <v>1.49</v>
      </c>
      <c r="I191" s="99">
        <v>1.19</v>
      </c>
      <c r="J191" s="99">
        <v>4.49</v>
      </c>
      <c r="K191" s="99">
        <v>3.48</v>
      </c>
      <c r="L191" s="99">
        <v>1.39</v>
      </c>
      <c r="M191" s="99">
        <v>4.3</v>
      </c>
      <c r="N191" s="99">
        <v>4.2699999999999996</v>
      </c>
      <c r="O191" s="99">
        <v>0.73</v>
      </c>
      <c r="P191" s="99">
        <v>1.88</v>
      </c>
      <c r="Q191" s="99">
        <v>3.81</v>
      </c>
      <c r="R191" s="99">
        <v>4.4000000000000004</v>
      </c>
      <c r="S191" s="99">
        <v>5.26</v>
      </c>
      <c r="T191" s="99">
        <v>4.17</v>
      </c>
      <c r="U191" s="99">
        <v>4.4000000000000004</v>
      </c>
      <c r="V191" s="99">
        <v>1.48</v>
      </c>
      <c r="W191" s="99">
        <v>2.56</v>
      </c>
      <c r="X191" s="99">
        <v>1.94</v>
      </c>
      <c r="Y191" s="99">
        <v>19.37</v>
      </c>
      <c r="Z191" s="99">
        <v>8.27</v>
      </c>
      <c r="AA191" s="99">
        <v>3.42</v>
      </c>
      <c r="AB191" s="99">
        <v>1.8</v>
      </c>
      <c r="AC191" s="99">
        <v>3.77</v>
      </c>
      <c r="AD191" s="99">
        <v>2.64</v>
      </c>
      <c r="AE191" s="92">
        <v>689.58</v>
      </c>
      <c r="AF191" s="92">
        <v>378666.75</v>
      </c>
      <c r="AG191" s="100">
        <v>6.87</v>
      </c>
      <c r="AH191" s="92">
        <v>1861.5</v>
      </c>
      <c r="AI191" s="99" t="s">
        <v>786</v>
      </c>
      <c r="AJ191" s="99">
        <v>96.8</v>
      </c>
      <c r="AK191" s="99">
        <v>87.5</v>
      </c>
      <c r="AL191" s="99">
        <v>184.3</v>
      </c>
      <c r="AM191" s="99">
        <v>199.37</v>
      </c>
      <c r="AN191" s="99">
        <v>68</v>
      </c>
      <c r="AO191" s="101">
        <v>2.8439999999999999</v>
      </c>
      <c r="AP191" s="99">
        <v>103.96</v>
      </c>
      <c r="AQ191" s="99">
        <v>79.88</v>
      </c>
      <c r="AR191" s="99">
        <v>95.13</v>
      </c>
      <c r="AS191" s="99">
        <v>10.82</v>
      </c>
      <c r="AT191" s="99">
        <v>32.61</v>
      </c>
      <c r="AU191" s="99">
        <v>4.83</v>
      </c>
      <c r="AV191" s="99">
        <v>11.82</v>
      </c>
      <c r="AW191" s="99">
        <v>5.18</v>
      </c>
      <c r="AX191" s="99">
        <v>15.42</v>
      </c>
      <c r="AY191" s="99">
        <v>37.25</v>
      </c>
      <c r="AZ191" s="99">
        <v>4.17</v>
      </c>
      <c r="BA191" s="99">
        <v>1.1399999999999999</v>
      </c>
      <c r="BB191" s="99">
        <v>17.149999999999999</v>
      </c>
      <c r="BC191" s="99">
        <v>32.729999999999997</v>
      </c>
      <c r="BD191" s="99">
        <v>22.95</v>
      </c>
      <c r="BE191" s="99">
        <v>22.69</v>
      </c>
      <c r="BF191" s="99">
        <v>72.08</v>
      </c>
      <c r="BG191" s="99">
        <v>8.4600000000000009</v>
      </c>
      <c r="BH191" s="99">
        <v>7.75</v>
      </c>
      <c r="BI191" s="99">
        <v>14.38</v>
      </c>
      <c r="BJ191" s="99">
        <v>3.27</v>
      </c>
      <c r="BK191" s="99">
        <v>41.25</v>
      </c>
      <c r="BL191" s="99">
        <v>9.82</v>
      </c>
      <c r="BM191" s="99">
        <v>11.74</v>
      </c>
    </row>
    <row r="192" spans="1:65" x14ac:dyDescent="0.25">
      <c r="A192" s="13">
        <v>4046140865</v>
      </c>
      <c r="B192" s="14" t="s">
        <v>497</v>
      </c>
      <c r="C192" s="14" t="s">
        <v>509</v>
      </c>
      <c r="D192" s="14" t="s">
        <v>511</v>
      </c>
      <c r="E192" s="99">
        <v>15.61</v>
      </c>
      <c r="F192" s="99">
        <v>6.91</v>
      </c>
      <c r="G192" s="99">
        <v>4.5599999999999996</v>
      </c>
      <c r="H192" s="99">
        <v>1.47</v>
      </c>
      <c r="I192" s="99">
        <v>1.19</v>
      </c>
      <c r="J192" s="99">
        <v>4.59</v>
      </c>
      <c r="K192" s="99">
        <v>3.37</v>
      </c>
      <c r="L192" s="99">
        <v>1.42</v>
      </c>
      <c r="M192" s="99">
        <v>4.43</v>
      </c>
      <c r="N192" s="99">
        <v>4.28</v>
      </c>
      <c r="O192" s="99">
        <v>0.73</v>
      </c>
      <c r="P192" s="99">
        <v>1.88</v>
      </c>
      <c r="Q192" s="99">
        <v>3.81</v>
      </c>
      <c r="R192" s="99">
        <v>4.4000000000000004</v>
      </c>
      <c r="S192" s="99">
        <v>5.22</v>
      </c>
      <c r="T192" s="99">
        <v>4.53</v>
      </c>
      <c r="U192" s="99">
        <v>4.58</v>
      </c>
      <c r="V192" s="99">
        <v>1.55</v>
      </c>
      <c r="W192" s="99">
        <v>2.77</v>
      </c>
      <c r="X192" s="99">
        <v>1.98</v>
      </c>
      <c r="Y192" s="99">
        <v>19.559999999999999</v>
      </c>
      <c r="Z192" s="99">
        <v>8.3000000000000007</v>
      </c>
      <c r="AA192" s="99">
        <v>3.49</v>
      </c>
      <c r="AB192" s="99">
        <v>1.87</v>
      </c>
      <c r="AC192" s="99">
        <v>3.9</v>
      </c>
      <c r="AD192" s="99">
        <v>2.64</v>
      </c>
      <c r="AE192" s="92">
        <v>906.63</v>
      </c>
      <c r="AF192" s="92">
        <v>349410.4</v>
      </c>
      <c r="AG192" s="100">
        <v>6.94</v>
      </c>
      <c r="AH192" s="92">
        <v>1730.69</v>
      </c>
      <c r="AI192" s="99" t="s">
        <v>786</v>
      </c>
      <c r="AJ192" s="99">
        <v>115.96</v>
      </c>
      <c r="AK192" s="99">
        <v>81.53</v>
      </c>
      <c r="AL192" s="99">
        <v>197.49</v>
      </c>
      <c r="AM192" s="99">
        <v>197.77</v>
      </c>
      <c r="AN192" s="99">
        <v>55.27</v>
      </c>
      <c r="AO192" s="101">
        <v>2.8650000000000002</v>
      </c>
      <c r="AP192" s="99">
        <v>110.38</v>
      </c>
      <c r="AQ192" s="99">
        <v>112.93</v>
      </c>
      <c r="AR192" s="99">
        <v>109.02</v>
      </c>
      <c r="AS192" s="99">
        <v>10.98</v>
      </c>
      <c r="AT192" s="99">
        <v>27</v>
      </c>
      <c r="AU192" s="99">
        <v>4.87</v>
      </c>
      <c r="AV192" s="99">
        <v>12.36</v>
      </c>
      <c r="AW192" s="99">
        <v>4.5599999999999996</v>
      </c>
      <c r="AX192" s="99">
        <v>24.25</v>
      </c>
      <c r="AY192" s="99">
        <v>37.229999999999997</v>
      </c>
      <c r="AZ192" s="99">
        <v>4.0599999999999996</v>
      </c>
      <c r="BA192" s="99">
        <v>1.4</v>
      </c>
      <c r="BB192" s="99">
        <v>16.07</v>
      </c>
      <c r="BC192" s="99">
        <v>28.41</v>
      </c>
      <c r="BD192" s="99">
        <v>21.13</v>
      </c>
      <c r="BE192" s="99">
        <v>27.41</v>
      </c>
      <c r="BF192" s="99">
        <v>91.17</v>
      </c>
      <c r="BG192" s="99">
        <v>11.01</v>
      </c>
      <c r="BH192" s="99">
        <v>10.26</v>
      </c>
      <c r="BI192" s="99">
        <v>16.77</v>
      </c>
      <c r="BJ192" s="99">
        <v>4.12</v>
      </c>
      <c r="BK192" s="99">
        <v>57.78</v>
      </c>
      <c r="BL192" s="99">
        <v>10.18</v>
      </c>
      <c r="BM192" s="99">
        <v>12.32</v>
      </c>
    </row>
    <row r="193" spans="1:65" x14ac:dyDescent="0.25">
      <c r="A193" s="13">
        <v>4121660400</v>
      </c>
      <c r="B193" s="14" t="s">
        <v>512</v>
      </c>
      <c r="C193" s="14" t="s">
        <v>788</v>
      </c>
      <c r="D193" s="14" t="s">
        <v>789</v>
      </c>
      <c r="E193" s="99">
        <v>15.63</v>
      </c>
      <c r="F193" s="99">
        <v>7.3</v>
      </c>
      <c r="G193" s="99">
        <v>5.32</v>
      </c>
      <c r="H193" s="99">
        <v>1.83</v>
      </c>
      <c r="I193" s="99">
        <v>1.18</v>
      </c>
      <c r="J193" s="99">
        <v>4.92</v>
      </c>
      <c r="K193" s="99">
        <v>3.81</v>
      </c>
      <c r="L193" s="99">
        <v>1.66</v>
      </c>
      <c r="M193" s="99">
        <v>4.7</v>
      </c>
      <c r="N193" s="99">
        <v>3.91</v>
      </c>
      <c r="O193" s="99">
        <v>0.73</v>
      </c>
      <c r="P193" s="99">
        <v>1.88</v>
      </c>
      <c r="Q193" s="99">
        <v>4.29</v>
      </c>
      <c r="R193" s="99">
        <v>4.57</v>
      </c>
      <c r="S193" s="99">
        <v>6.15</v>
      </c>
      <c r="T193" s="99">
        <v>5</v>
      </c>
      <c r="U193" s="99">
        <v>5.91</v>
      </c>
      <c r="V193" s="99">
        <v>1.64</v>
      </c>
      <c r="W193" s="99">
        <v>2.68</v>
      </c>
      <c r="X193" s="99">
        <v>2.3199999999999998</v>
      </c>
      <c r="Y193" s="99">
        <v>21.27</v>
      </c>
      <c r="Z193" s="99">
        <v>9.42</v>
      </c>
      <c r="AA193" s="99">
        <v>3.72</v>
      </c>
      <c r="AB193" s="99">
        <v>1.86</v>
      </c>
      <c r="AC193" s="99">
        <v>4.37</v>
      </c>
      <c r="AD193" s="99">
        <v>2.82</v>
      </c>
      <c r="AE193" s="92">
        <v>1705.9</v>
      </c>
      <c r="AF193" s="92">
        <v>663489.97</v>
      </c>
      <c r="AG193" s="100">
        <v>6.7</v>
      </c>
      <c r="AH193" s="92">
        <v>3211.48</v>
      </c>
      <c r="AI193" s="99" t="s">
        <v>786</v>
      </c>
      <c r="AJ193" s="99">
        <v>89.38</v>
      </c>
      <c r="AK193" s="99">
        <v>98.07</v>
      </c>
      <c r="AL193" s="99">
        <v>187.45</v>
      </c>
      <c r="AM193" s="99">
        <v>189</v>
      </c>
      <c r="AN193" s="99">
        <v>61.13</v>
      </c>
      <c r="AO193" s="101">
        <v>3.7010000000000001</v>
      </c>
      <c r="AP193" s="99">
        <v>155.5</v>
      </c>
      <c r="AQ193" s="99">
        <v>205.31</v>
      </c>
      <c r="AR193" s="99">
        <v>118.75</v>
      </c>
      <c r="AS193" s="99">
        <v>11.26</v>
      </c>
      <c r="AT193" s="99">
        <v>20.11</v>
      </c>
      <c r="AU193" s="99">
        <v>5.93</v>
      </c>
      <c r="AV193" s="99">
        <v>12.35</v>
      </c>
      <c r="AW193" s="99">
        <v>5.86</v>
      </c>
      <c r="AX193" s="99">
        <v>34.42</v>
      </c>
      <c r="AY193" s="99">
        <v>40.15</v>
      </c>
      <c r="AZ193" s="99">
        <v>4.91</v>
      </c>
      <c r="BA193" s="99">
        <v>1.7</v>
      </c>
      <c r="BB193" s="99">
        <v>17.04</v>
      </c>
      <c r="BC193" s="99">
        <v>37.409999999999997</v>
      </c>
      <c r="BD193" s="99">
        <v>26.91</v>
      </c>
      <c r="BE193" s="99">
        <v>33.409999999999997</v>
      </c>
      <c r="BF193" s="99">
        <v>73.209999999999994</v>
      </c>
      <c r="BG193" s="99">
        <v>12.23</v>
      </c>
      <c r="BH193" s="99">
        <v>11.49</v>
      </c>
      <c r="BI193" s="99">
        <v>20.89</v>
      </c>
      <c r="BJ193" s="99">
        <v>3.77</v>
      </c>
      <c r="BK193" s="99">
        <v>82.94</v>
      </c>
      <c r="BL193" s="99">
        <v>11.46</v>
      </c>
      <c r="BM193" s="99">
        <v>10.77</v>
      </c>
    </row>
    <row r="194" spans="1:65" x14ac:dyDescent="0.25">
      <c r="A194" s="13">
        <v>4138900600</v>
      </c>
      <c r="B194" s="14" t="s">
        <v>512</v>
      </c>
      <c r="C194" s="14" t="s">
        <v>513</v>
      </c>
      <c r="D194" s="14" t="s">
        <v>514</v>
      </c>
      <c r="E194" s="99">
        <v>15.62</v>
      </c>
      <c r="F194" s="99">
        <v>7.24</v>
      </c>
      <c r="G194" s="99">
        <v>5.33</v>
      </c>
      <c r="H194" s="99">
        <v>1.79</v>
      </c>
      <c r="I194" s="99">
        <v>1.19</v>
      </c>
      <c r="J194" s="99">
        <v>4.93</v>
      </c>
      <c r="K194" s="99">
        <v>3.86</v>
      </c>
      <c r="L194" s="99">
        <v>1.71</v>
      </c>
      <c r="M194" s="99">
        <v>4.8600000000000003</v>
      </c>
      <c r="N194" s="99">
        <v>4.0599999999999996</v>
      </c>
      <c r="O194" s="99">
        <v>0.74</v>
      </c>
      <c r="P194" s="99">
        <v>1.92</v>
      </c>
      <c r="Q194" s="99">
        <v>4.3099999999999996</v>
      </c>
      <c r="R194" s="99">
        <v>4.58</v>
      </c>
      <c r="S194" s="99">
        <v>6.53</v>
      </c>
      <c r="T194" s="99">
        <v>5.0599999999999996</v>
      </c>
      <c r="U194" s="99">
        <v>6.34</v>
      </c>
      <c r="V194" s="99">
        <v>1.71</v>
      </c>
      <c r="W194" s="99">
        <v>2.77</v>
      </c>
      <c r="X194" s="99">
        <v>2.38</v>
      </c>
      <c r="Y194" s="99">
        <v>21.63</v>
      </c>
      <c r="Z194" s="99">
        <v>9.58</v>
      </c>
      <c r="AA194" s="99">
        <v>3.81</v>
      </c>
      <c r="AB194" s="99">
        <v>1.93</v>
      </c>
      <c r="AC194" s="99">
        <v>4.4000000000000004</v>
      </c>
      <c r="AD194" s="99">
        <v>2.85</v>
      </c>
      <c r="AE194" s="92">
        <v>2586.7199999999998</v>
      </c>
      <c r="AF194" s="92">
        <v>714332.75</v>
      </c>
      <c r="AG194" s="100">
        <v>6.61</v>
      </c>
      <c r="AH194" s="92">
        <v>3425.47</v>
      </c>
      <c r="AI194" s="99" t="s">
        <v>786</v>
      </c>
      <c r="AJ194" s="99">
        <v>78.290000000000006</v>
      </c>
      <c r="AK194" s="99">
        <v>98.07</v>
      </c>
      <c r="AL194" s="99">
        <v>176.36</v>
      </c>
      <c r="AM194" s="99">
        <v>187.5</v>
      </c>
      <c r="AN194" s="99">
        <v>82.49</v>
      </c>
      <c r="AO194" s="101">
        <v>4.048</v>
      </c>
      <c r="AP194" s="99">
        <v>180.88</v>
      </c>
      <c r="AQ194" s="99">
        <v>229.11</v>
      </c>
      <c r="AR194" s="99">
        <v>117</v>
      </c>
      <c r="AS194" s="99">
        <v>11.33</v>
      </c>
      <c r="AT194" s="99">
        <v>15.67</v>
      </c>
      <c r="AU194" s="99">
        <v>5.68</v>
      </c>
      <c r="AV194" s="99">
        <v>12.82</v>
      </c>
      <c r="AW194" s="99">
        <v>5.96</v>
      </c>
      <c r="AX194" s="99">
        <v>36.19</v>
      </c>
      <c r="AY194" s="99">
        <v>61.06</v>
      </c>
      <c r="AZ194" s="99">
        <v>4.9400000000000004</v>
      </c>
      <c r="BA194" s="99">
        <v>1.68</v>
      </c>
      <c r="BB194" s="99">
        <v>20.46</v>
      </c>
      <c r="BC194" s="99">
        <v>36.86</v>
      </c>
      <c r="BD194" s="99">
        <v>26.36</v>
      </c>
      <c r="BE194" s="99">
        <v>38.18</v>
      </c>
      <c r="BF194" s="99">
        <v>67.400000000000006</v>
      </c>
      <c r="BG194" s="99">
        <v>11.96</v>
      </c>
      <c r="BH194" s="99">
        <v>12.54</v>
      </c>
      <c r="BI194" s="99">
        <v>22.4</v>
      </c>
      <c r="BJ194" s="99">
        <v>3.8</v>
      </c>
      <c r="BK194" s="99">
        <v>75.75</v>
      </c>
      <c r="BL194" s="99">
        <v>11.52</v>
      </c>
      <c r="BM194" s="99">
        <v>10.67</v>
      </c>
    </row>
    <row r="195" spans="1:65" x14ac:dyDescent="0.25">
      <c r="A195" s="13">
        <v>4210900075</v>
      </c>
      <c r="B195" s="14" t="s">
        <v>515</v>
      </c>
      <c r="C195" s="14" t="s">
        <v>516</v>
      </c>
      <c r="D195" s="14" t="s">
        <v>517</v>
      </c>
      <c r="E195" s="99">
        <v>15.6</v>
      </c>
      <c r="F195" s="99">
        <v>6.84</v>
      </c>
      <c r="G195" s="99">
        <v>5.18</v>
      </c>
      <c r="H195" s="99">
        <v>1.44</v>
      </c>
      <c r="I195" s="99">
        <v>1.19</v>
      </c>
      <c r="J195" s="99">
        <v>4.57</v>
      </c>
      <c r="K195" s="99">
        <v>3.66</v>
      </c>
      <c r="L195" s="99">
        <v>1.66</v>
      </c>
      <c r="M195" s="99">
        <v>4.59</v>
      </c>
      <c r="N195" s="99">
        <v>4.6900000000000004</v>
      </c>
      <c r="O195" s="99">
        <v>0.74</v>
      </c>
      <c r="P195" s="99">
        <v>1.91</v>
      </c>
      <c r="Q195" s="99">
        <v>3.89</v>
      </c>
      <c r="R195" s="99">
        <v>4.33</v>
      </c>
      <c r="S195" s="99">
        <v>5.36</v>
      </c>
      <c r="T195" s="99">
        <v>4.58</v>
      </c>
      <c r="U195" s="99">
        <v>5.23</v>
      </c>
      <c r="V195" s="99">
        <v>1.57</v>
      </c>
      <c r="W195" s="99">
        <v>2.72</v>
      </c>
      <c r="X195" s="99">
        <v>2.0099999999999998</v>
      </c>
      <c r="Y195" s="99">
        <v>19.66</v>
      </c>
      <c r="Z195" s="99">
        <v>9.1300000000000008</v>
      </c>
      <c r="AA195" s="99">
        <v>3.17</v>
      </c>
      <c r="AB195" s="99">
        <v>1.89</v>
      </c>
      <c r="AC195" s="99">
        <v>3.92</v>
      </c>
      <c r="AD195" s="99">
        <v>2.79</v>
      </c>
      <c r="AE195" s="92">
        <v>1853.79</v>
      </c>
      <c r="AF195" s="92">
        <v>550835.25</v>
      </c>
      <c r="AG195" s="100">
        <v>6.7</v>
      </c>
      <c r="AH195" s="92">
        <v>2663.92</v>
      </c>
      <c r="AI195" s="99" t="s">
        <v>786</v>
      </c>
      <c r="AJ195" s="99">
        <v>126.01</v>
      </c>
      <c r="AK195" s="99">
        <v>87.54</v>
      </c>
      <c r="AL195" s="99">
        <v>213.55</v>
      </c>
      <c r="AM195" s="99">
        <v>199.07</v>
      </c>
      <c r="AN195" s="99">
        <v>67.89</v>
      </c>
      <c r="AO195" s="101">
        <v>3.3119999999999998</v>
      </c>
      <c r="AP195" s="99">
        <v>126.03</v>
      </c>
      <c r="AQ195" s="99">
        <v>79.63</v>
      </c>
      <c r="AR195" s="99">
        <v>125.69</v>
      </c>
      <c r="AS195" s="99">
        <v>11.14</v>
      </c>
      <c r="AT195" s="99">
        <v>13.52</v>
      </c>
      <c r="AU195" s="99">
        <v>6.18</v>
      </c>
      <c r="AV195" s="99">
        <v>10.99</v>
      </c>
      <c r="AW195" s="99">
        <v>5.63</v>
      </c>
      <c r="AX195" s="99">
        <v>24.81</v>
      </c>
      <c r="AY195" s="99">
        <v>49.65</v>
      </c>
      <c r="AZ195" s="99">
        <v>4.1100000000000003</v>
      </c>
      <c r="BA195" s="99">
        <v>1.63</v>
      </c>
      <c r="BB195" s="99">
        <v>16.239999999999998</v>
      </c>
      <c r="BC195" s="99">
        <v>34.92</v>
      </c>
      <c r="BD195" s="99">
        <v>28.21</v>
      </c>
      <c r="BE195" s="99">
        <v>37.1</v>
      </c>
      <c r="BF195" s="99">
        <v>98.51</v>
      </c>
      <c r="BG195" s="99">
        <v>8.33</v>
      </c>
      <c r="BH195" s="99">
        <v>12.72</v>
      </c>
      <c r="BI195" s="99">
        <v>18.72</v>
      </c>
      <c r="BJ195" s="99">
        <v>3.72</v>
      </c>
      <c r="BK195" s="99">
        <v>68.48</v>
      </c>
      <c r="BL195" s="99">
        <v>10.96</v>
      </c>
      <c r="BM195" s="99">
        <v>14.14</v>
      </c>
    </row>
    <row r="196" spans="1:65" x14ac:dyDescent="0.25">
      <c r="A196" s="13">
        <v>4225420430</v>
      </c>
      <c r="B196" s="14" t="s">
        <v>515</v>
      </c>
      <c r="C196" s="14" t="s">
        <v>870</v>
      </c>
      <c r="D196" s="14" t="s">
        <v>871</v>
      </c>
      <c r="E196" s="99">
        <v>15.63</v>
      </c>
      <c r="F196" s="99">
        <v>6.77</v>
      </c>
      <c r="G196" s="99">
        <v>5.42</v>
      </c>
      <c r="H196" s="99">
        <v>1.41</v>
      </c>
      <c r="I196" s="99">
        <v>1.19</v>
      </c>
      <c r="J196" s="99">
        <v>4.55</v>
      </c>
      <c r="K196" s="99">
        <v>3.53</v>
      </c>
      <c r="L196" s="99">
        <v>1.57</v>
      </c>
      <c r="M196" s="99">
        <v>4.45</v>
      </c>
      <c r="N196" s="99">
        <v>4.5199999999999996</v>
      </c>
      <c r="O196" s="99">
        <v>0.71</v>
      </c>
      <c r="P196" s="99">
        <v>1.9</v>
      </c>
      <c r="Q196" s="99">
        <v>3.69</v>
      </c>
      <c r="R196" s="99">
        <v>4.37</v>
      </c>
      <c r="S196" s="99">
        <v>5.37</v>
      </c>
      <c r="T196" s="99">
        <v>4.3099999999999996</v>
      </c>
      <c r="U196" s="99">
        <v>4.72</v>
      </c>
      <c r="V196" s="99">
        <v>1.58</v>
      </c>
      <c r="W196" s="99">
        <v>2.65</v>
      </c>
      <c r="X196" s="99">
        <v>1.91</v>
      </c>
      <c r="Y196" s="99">
        <v>19.64</v>
      </c>
      <c r="Z196" s="99">
        <v>9.51</v>
      </c>
      <c r="AA196" s="99">
        <v>2.67</v>
      </c>
      <c r="AB196" s="99">
        <v>1.74</v>
      </c>
      <c r="AC196" s="99">
        <v>4.16</v>
      </c>
      <c r="AD196" s="99">
        <v>2.7</v>
      </c>
      <c r="AE196" s="92">
        <v>1522.88</v>
      </c>
      <c r="AF196" s="92">
        <v>564269.02</v>
      </c>
      <c r="AG196" s="100">
        <v>6.68</v>
      </c>
      <c r="AH196" s="92">
        <v>2721.2</v>
      </c>
      <c r="AI196" s="99">
        <v>249.79</v>
      </c>
      <c r="AJ196" s="99" t="s">
        <v>786</v>
      </c>
      <c r="AK196" s="99" t="s">
        <v>786</v>
      </c>
      <c r="AL196" s="99">
        <v>249.79</v>
      </c>
      <c r="AM196" s="99">
        <v>199.26</v>
      </c>
      <c r="AN196" s="99">
        <v>40.58</v>
      </c>
      <c r="AO196" s="101">
        <v>3.5409999999999999</v>
      </c>
      <c r="AP196" s="99">
        <v>78.3</v>
      </c>
      <c r="AQ196" s="99">
        <v>90.67</v>
      </c>
      <c r="AR196" s="99">
        <v>104.32</v>
      </c>
      <c r="AS196" s="99">
        <v>11.03</v>
      </c>
      <c r="AT196" s="99">
        <v>25.57</v>
      </c>
      <c r="AU196" s="99">
        <v>6.31</v>
      </c>
      <c r="AV196" s="99">
        <v>12.61</v>
      </c>
      <c r="AW196" s="99">
        <v>6.25</v>
      </c>
      <c r="AX196" s="99">
        <v>31.59</v>
      </c>
      <c r="AY196" s="99">
        <v>55.71</v>
      </c>
      <c r="AZ196" s="99">
        <v>4.12</v>
      </c>
      <c r="BA196" s="99">
        <v>1.65</v>
      </c>
      <c r="BB196" s="99">
        <v>20.5</v>
      </c>
      <c r="BC196" s="99">
        <v>35.86</v>
      </c>
      <c r="BD196" s="99">
        <v>19.350000000000001</v>
      </c>
      <c r="BE196" s="99">
        <v>58.31</v>
      </c>
      <c r="BF196" s="99">
        <v>92.3</v>
      </c>
      <c r="BG196" s="99">
        <v>6.68</v>
      </c>
      <c r="BH196" s="99">
        <v>11.06</v>
      </c>
      <c r="BI196" s="99">
        <v>25.84</v>
      </c>
      <c r="BJ196" s="99">
        <v>4.13</v>
      </c>
      <c r="BK196" s="99">
        <v>73.849999999999994</v>
      </c>
      <c r="BL196" s="99">
        <v>9.9600000000000009</v>
      </c>
      <c r="BM196" s="99">
        <v>14.3</v>
      </c>
    </row>
    <row r="197" spans="1:65" x14ac:dyDescent="0.25">
      <c r="A197" s="13">
        <v>4237964700</v>
      </c>
      <c r="B197" s="14" t="s">
        <v>515</v>
      </c>
      <c r="C197" s="14" t="s">
        <v>811</v>
      </c>
      <c r="D197" s="14" t="s">
        <v>518</v>
      </c>
      <c r="E197" s="99">
        <v>15.56</v>
      </c>
      <c r="F197" s="99">
        <v>7.27</v>
      </c>
      <c r="G197" s="99">
        <v>5.37</v>
      </c>
      <c r="H197" s="99">
        <v>1.54</v>
      </c>
      <c r="I197" s="99">
        <v>1.25</v>
      </c>
      <c r="J197" s="99">
        <v>4.71</v>
      </c>
      <c r="K197" s="99">
        <v>3.66</v>
      </c>
      <c r="L197" s="99">
        <v>1.76</v>
      </c>
      <c r="M197" s="99">
        <v>5.07</v>
      </c>
      <c r="N197" s="99">
        <v>4.71</v>
      </c>
      <c r="O197" s="99">
        <v>0.74</v>
      </c>
      <c r="P197" s="99">
        <v>2.0299999999999998</v>
      </c>
      <c r="Q197" s="99">
        <v>3.91</v>
      </c>
      <c r="R197" s="99">
        <v>4.46</v>
      </c>
      <c r="S197" s="99">
        <v>5.57</v>
      </c>
      <c r="T197" s="99">
        <v>5.21</v>
      </c>
      <c r="U197" s="99">
        <v>5.68</v>
      </c>
      <c r="V197" s="99">
        <v>1.8</v>
      </c>
      <c r="W197" s="99">
        <v>2.95</v>
      </c>
      <c r="X197" s="99">
        <v>2.1</v>
      </c>
      <c r="Y197" s="99">
        <v>19.79</v>
      </c>
      <c r="Z197" s="99">
        <v>9.51</v>
      </c>
      <c r="AA197" s="99">
        <v>3.81</v>
      </c>
      <c r="AB197" s="99">
        <v>2.04</v>
      </c>
      <c r="AC197" s="99">
        <v>3.95</v>
      </c>
      <c r="AD197" s="99">
        <v>3.42</v>
      </c>
      <c r="AE197" s="92">
        <v>1910.34</v>
      </c>
      <c r="AF197" s="92">
        <v>478213.75</v>
      </c>
      <c r="AG197" s="100">
        <v>6.66</v>
      </c>
      <c r="AH197" s="92">
        <v>2304.61</v>
      </c>
      <c r="AI197" s="99" t="s">
        <v>786</v>
      </c>
      <c r="AJ197" s="99">
        <v>139.12</v>
      </c>
      <c r="AK197" s="99">
        <v>85.61</v>
      </c>
      <c r="AL197" s="99">
        <v>224.73000000000002</v>
      </c>
      <c r="AM197" s="99">
        <v>202.07</v>
      </c>
      <c r="AN197" s="99">
        <v>72.03</v>
      </c>
      <c r="AO197" s="101">
        <v>3.2629999999999999</v>
      </c>
      <c r="AP197" s="99">
        <v>137</v>
      </c>
      <c r="AQ197" s="99">
        <v>153.38</v>
      </c>
      <c r="AR197" s="99">
        <v>112.96</v>
      </c>
      <c r="AS197" s="99">
        <v>11.3</v>
      </c>
      <c r="AT197" s="99">
        <v>18.64</v>
      </c>
      <c r="AU197" s="99">
        <v>5.49</v>
      </c>
      <c r="AV197" s="99">
        <v>11.7</v>
      </c>
      <c r="AW197" s="99">
        <v>5.47</v>
      </c>
      <c r="AX197" s="99">
        <v>33.93</v>
      </c>
      <c r="AY197" s="99">
        <v>66.06</v>
      </c>
      <c r="AZ197" s="99">
        <v>4.0199999999999996</v>
      </c>
      <c r="BA197" s="99">
        <v>1.71</v>
      </c>
      <c r="BB197" s="99">
        <v>13</v>
      </c>
      <c r="BC197" s="99">
        <v>36.26</v>
      </c>
      <c r="BD197" s="99">
        <v>28.2</v>
      </c>
      <c r="BE197" s="99">
        <v>37.229999999999997</v>
      </c>
      <c r="BF197" s="99">
        <v>84.12</v>
      </c>
      <c r="BG197" s="99">
        <v>19.04</v>
      </c>
      <c r="BH197" s="99">
        <v>15.49</v>
      </c>
      <c r="BI197" s="99">
        <v>24.26</v>
      </c>
      <c r="BJ197" s="99">
        <v>4.03</v>
      </c>
      <c r="BK197" s="99">
        <v>85.69</v>
      </c>
      <c r="BL197" s="99">
        <v>12.1</v>
      </c>
      <c r="BM197" s="99">
        <v>15.07</v>
      </c>
    </row>
    <row r="198" spans="1:65" x14ac:dyDescent="0.25">
      <c r="A198" s="13">
        <v>4238300750</v>
      </c>
      <c r="B198" s="14" t="s">
        <v>515</v>
      </c>
      <c r="C198" s="14" t="s">
        <v>519</v>
      </c>
      <c r="D198" s="14" t="s">
        <v>520</v>
      </c>
      <c r="E198" s="99">
        <v>15.63</v>
      </c>
      <c r="F198" s="99">
        <v>6.88</v>
      </c>
      <c r="G198" s="99">
        <v>4.6500000000000004</v>
      </c>
      <c r="H198" s="99">
        <v>1.45</v>
      </c>
      <c r="I198" s="99">
        <v>1.19</v>
      </c>
      <c r="J198" s="99">
        <v>4.5199999999999996</v>
      </c>
      <c r="K198" s="99">
        <v>3.66</v>
      </c>
      <c r="L198" s="99">
        <v>1.54</v>
      </c>
      <c r="M198" s="99">
        <v>4.42</v>
      </c>
      <c r="N198" s="99">
        <v>4.5</v>
      </c>
      <c r="O198" s="99">
        <v>0.77</v>
      </c>
      <c r="P198" s="99">
        <v>1.9</v>
      </c>
      <c r="Q198" s="99">
        <v>3.73</v>
      </c>
      <c r="R198" s="99">
        <v>4.54</v>
      </c>
      <c r="S198" s="99">
        <v>5.27</v>
      </c>
      <c r="T198" s="99">
        <v>5.01</v>
      </c>
      <c r="U198" s="99">
        <v>4.83</v>
      </c>
      <c r="V198" s="99">
        <v>1.68</v>
      </c>
      <c r="W198" s="99">
        <v>2.66</v>
      </c>
      <c r="X198" s="99">
        <v>2.0299999999999998</v>
      </c>
      <c r="Y198" s="99">
        <v>19.48</v>
      </c>
      <c r="Z198" s="99">
        <v>9.91</v>
      </c>
      <c r="AA198" s="99">
        <v>3.22</v>
      </c>
      <c r="AB198" s="99">
        <v>2.11</v>
      </c>
      <c r="AC198" s="99">
        <v>4.13</v>
      </c>
      <c r="AD198" s="99">
        <v>2.85</v>
      </c>
      <c r="AE198" s="92">
        <v>1602.82</v>
      </c>
      <c r="AF198" s="92">
        <v>479639</v>
      </c>
      <c r="AG198" s="100">
        <v>6.57</v>
      </c>
      <c r="AH198" s="92">
        <v>2291.44</v>
      </c>
      <c r="AI198" s="99" t="s">
        <v>786</v>
      </c>
      <c r="AJ198" s="99">
        <v>139.72999999999999</v>
      </c>
      <c r="AK198" s="99">
        <v>136.08000000000001</v>
      </c>
      <c r="AL198" s="99">
        <v>275.81</v>
      </c>
      <c r="AM198" s="99">
        <v>200.57</v>
      </c>
      <c r="AN198" s="99">
        <v>63.7</v>
      </c>
      <c r="AO198" s="101">
        <v>3.6</v>
      </c>
      <c r="AP198" s="99">
        <v>105.48</v>
      </c>
      <c r="AQ198" s="99">
        <v>98.47</v>
      </c>
      <c r="AR198" s="99">
        <v>124.23</v>
      </c>
      <c r="AS198" s="99">
        <v>11.15</v>
      </c>
      <c r="AT198" s="99">
        <v>27.56</v>
      </c>
      <c r="AU198" s="99">
        <v>5.48</v>
      </c>
      <c r="AV198" s="99">
        <v>12.98</v>
      </c>
      <c r="AW198" s="99">
        <v>4.99</v>
      </c>
      <c r="AX198" s="99">
        <v>28.44</v>
      </c>
      <c r="AY198" s="99">
        <v>45.12</v>
      </c>
      <c r="AZ198" s="99">
        <v>4.04</v>
      </c>
      <c r="BA198" s="99">
        <v>1.62</v>
      </c>
      <c r="BB198" s="99">
        <v>17.59</v>
      </c>
      <c r="BC198" s="99">
        <v>29.25</v>
      </c>
      <c r="BD198" s="99">
        <v>19.45</v>
      </c>
      <c r="BE198" s="99">
        <v>20.66</v>
      </c>
      <c r="BF198" s="99">
        <v>75.44</v>
      </c>
      <c r="BG198" s="99">
        <v>12.13</v>
      </c>
      <c r="BH198" s="99">
        <v>11.47</v>
      </c>
      <c r="BI198" s="99">
        <v>16.510000000000002</v>
      </c>
      <c r="BJ198" s="99">
        <v>3.86</v>
      </c>
      <c r="BK198" s="99">
        <v>75.36</v>
      </c>
      <c r="BL198" s="99">
        <v>11.15</v>
      </c>
      <c r="BM198" s="99">
        <v>13.86</v>
      </c>
    </row>
    <row r="199" spans="1:65" x14ac:dyDescent="0.25">
      <c r="A199" s="13">
        <v>4239740825</v>
      </c>
      <c r="B199" s="14" t="s">
        <v>515</v>
      </c>
      <c r="C199" s="14" t="s">
        <v>521</v>
      </c>
      <c r="D199" s="14" t="s">
        <v>522</v>
      </c>
      <c r="E199" s="99">
        <v>15.61</v>
      </c>
      <c r="F199" s="99">
        <v>6.89</v>
      </c>
      <c r="G199" s="99">
        <v>4.96</v>
      </c>
      <c r="H199" s="99">
        <v>1.39</v>
      </c>
      <c r="I199" s="99">
        <v>1.18</v>
      </c>
      <c r="J199" s="99">
        <v>4.45</v>
      </c>
      <c r="K199" s="99">
        <v>3.51</v>
      </c>
      <c r="L199" s="99">
        <v>1.6</v>
      </c>
      <c r="M199" s="99">
        <v>4.46</v>
      </c>
      <c r="N199" s="99">
        <v>4.8499999999999996</v>
      </c>
      <c r="O199" s="99">
        <v>0.76</v>
      </c>
      <c r="P199" s="99">
        <v>1.93</v>
      </c>
      <c r="Q199" s="99">
        <v>3.99</v>
      </c>
      <c r="R199" s="99">
        <v>4.37</v>
      </c>
      <c r="S199" s="99">
        <v>5.3</v>
      </c>
      <c r="T199" s="99">
        <v>4.38</v>
      </c>
      <c r="U199" s="99">
        <v>5.01</v>
      </c>
      <c r="V199" s="99">
        <v>1.66</v>
      </c>
      <c r="W199" s="99">
        <v>2.65</v>
      </c>
      <c r="X199" s="99">
        <v>1.96</v>
      </c>
      <c r="Y199" s="99">
        <v>19.670000000000002</v>
      </c>
      <c r="Z199" s="99">
        <v>8.76</v>
      </c>
      <c r="AA199" s="99">
        <v>2.91</v>
      </c>
      <c r="AB199" s="99">
        <v>1.87</v>
      </c>
      <c r="AC199" s="99">
        <v>3.91</v>
      </c>
      <c r="AD199" s="99">
        <v>2.77</v>
      </c>
      <c r="AE199" s="92">
        <v>1565.73</v>
      </c>
      <c r="AF199" s="92">
        <v>450916.68</v>
      </c>
      <c r="AG199" s="100">
        <v>6.69</v>
      </c>
      <c r="AH199" s="92">
        <v>2179.38</v>
      </c>
      <c r="AI199" s="99" t="s">
        <v>786</v>
      </c>
      <c r="AJ199" s="99">
        <v>91.77</v>
      </c>
      <c r="AK199" s="99">
        <v>88.05</v>
      </c>
      <c r="AL199" s="99">
        <v>179.82</v>
      </c>
      <c r="AM199" s="99">
        <v>198.89</v>
      </c>
      <c r="AN199" s="99">
        <v>61.73</v>
      </c>
      <c r="AO199" s="101">
        <v>3.5409999999999999</v>
      </c>
      <c r="AP199" s="99">
        <v>122.64</v>
      </c>
      <c r="AQ199" s="99">
        <v>126.18</v>
      </c>
      <c r="AR199" s="99">
        <v>101.25</v>
      </c>
      <c r="AS199" s="99">
        <v>10.99</v>
      </c>
      <c r="AT199" s="99">
        <v>23.54</v>
      </c>
      <c r="AU199" s="99">
        <v>6</v>
      </c>
      <c r="AV199" s="99">
        <v>11.46</v>
      </c>
      <c r="AW199" s="99">
        <v>5.67</v>
      </c>
      <c r="AX199" s="99">
        <v>28.71</v>
      </c>
      <c r="AY199" s="99">
        <v>43.71</v>
      </c>
      <c r="AZ199" s="99">
        <v>4.07</v>
      </c>
      <c r="BA199" s="99">
        <v>1.65</v>
      </c>
      <c r="BB199" s="99">
        <v>18.329999999999998</v>
      </c>
      <c r="BC199" s="99">
        <v>35.31</v>
      </c>
      <c r="BD199" s="99">
        <v>35.18</v>
      </c>
      <c r="BE199" s="99">
        <v>35.92</v>
      </c>
      <c r="BF199" s="99">
        <v>118.22</v>
      </c>
      <c r="BG199" s="99">
        <v>15.26</v>
      </c>
      <c r="BH199" s="99">
        <v>11.7</v>
      </c>
      <c r="BI199" s="99">
        <v>19.850000000000001</v>
      </c>
      <c r="BJ199" s="99">
        <v>4.12</v>
      </c>
      <c r="BK199" s="99">
        <v>87.76</v>
      </c>
      <c r="BL199" s="99">
        <v>10.57</v>
      </c>
      <c r="BM199" s="99">
        <v>14.53</v>
      </c>
    </row>
    <row r="200" spans="1:65" x14ac:dyDescent="0.25">
      <c r="A200" s="13">
        <v>4242540815</v>
      </c>
      <c r="B200" s="14" t="s">
        <v>515</v>
      </c>
      <c r="C200" s="14" t="s">
        <v>790</v>
      </c>
      <c r="D200" s="14" t="s">
        <v>523</v>
      </c>
      <c r="E200" s="99">
        <v>15.61</v>
      </c>
      <c r="F200" s="99">
        <v>6.87</v>
      </c>
      <c r="G200" s="99">
        <v>5.13</v>
      </c>
      <c r="H200" s="99">
        <v>1.47</v>
      </c>
      <c r="I200" s="99">
        <v>1.24</v>
      </c>
      <c r="J200" s="99">
        <v>4.63</v>
      </c>
      <c r="K200" s="99">
        <v>3.6</v>
      </c>
      <c r="L200" s="99">
        <v>1.67</v>
      </c>
      <c r="M200" s="99">
        <v>4.6900000000000004</v>
      </c>
      <c r="N200" s="99">
        <v>4.62</v>
      </c>
      <c r="O200" s="99">
        <v>0.81</v>
      </c>
      <c r="P200" s="99">
        <v>1.89</v>
      </c>
      <c r="Q200" s="99">
        <v>3.86</v>
      </c>
      <c r="R200" s="99">
        <v>4.2699999999999996</v>
      </c>
      <c r="S200" s="99">
        <v>5.34</v>
      </c>
      <c r="T200" s="99">
        <v>4.37</v>
      </c>
      <c r="U200" s="99">
        <v>5.18</v>
      </c>
      <c r="V200" s="99">
        <v>1.52</v>
      </c>
      <c r="W200" s="99">
        <v>2.66</v>
      </c>
      <c r="X200" s="99">
        <v>2.09</v>
      </c>
      <c r="Y200" s="99">
        <v>19.72</v>
      </c>
      <c r="Z200" s="99">
        <v>9.23</v>
      </c>
      <c r="AA200" s="99">
        <v>3.23</v>
      </c>
      <c r="AB200" s="99">
        <v>1.76</v>
      </c>
      <c r="AC200" s="99">
        <v>3.91</v>
      </c>
      <c r="AD200" s="99">
        <v>2.69</v>
      </c>
      <c r="AE200" s="92">
        <v>1392.07</v>
      </c>
      <c r="AF200" s="92">
        <v>283602.5</v>
      </c>
      <c r="AG200" s="100">
        <v>7.19</v>
      </c>
      <c r="AH200" s="92">
        <v>1439.12</v>
      </c>
      <c r="AI200" s="99" t="s">
        <v>786</v>
      </c>
      <c r="AJ200" s="99">
        <v>126.01</v>
      </c>
      <c r="AK200" s="99">
        <v>87.54</v>
      </c>
      <c r="AL200" s="99">
        <v>213.55</v>
      </c>
      <c r="AM200" s="99">
        <v>199.07</v>
      </c>
      <c r="AN200" s="99">
        <v>67.930000000000007</v>
      </c>
      <c r="AO200" s="101">
        <v>3.4620000000000002</v>
      </c>
      <c r="AP200" s="99">
        <v>67.5</v>
      </c>
      <c r="AQ200" s="99">
        <v>126.58</v>
      </c>
      <c r="AR200" s="99">
        <v>108.04</v>
      </c>
      <c r="AS200" s="99">
        <v>11.17</v>
      </c>
      <c r="AT200" s="99">
        <v>17.43</v>
      </c>
      <c r="AU200" s="99">
        <v>5.86</v>
      </c>
      <c r="AV200" s="99">
        <v>13.66</v>
      </c>
      <c r="AW200" s="99">
        <v>5.27</v>
      </c>
      <c r="AX200" s="99">
        <v>26.94</v>
      </c>
      <c r="AY200" s="99">
        <v>33.67</v>
      </c>
      <c r="AZ200" s="99">
        <v>4.1100000000000003</v>
      </c>
      <c r="BA200" s="99">
        <v>1.45</v>
      </c>
      <c r="BB200" s="99">
        <v>18.04</v>
      </c>
      <c r="BC200" s="99">
        <v>49.48</v>
      </c>
      <c r="BD200" s="99">
        <v>33.4</v>
      </c>
      <c r="BE200" s="99">
        <v>34.229999999999997</v>
      </c>
      <c r="BF200" s="99">
        <v>93.25</v>
      </c>
      <c r="BG200" s="99">
        <v>11.3</v>
      </c>
      <c r="BH200" s="99">
        <v>11.72</v>
      </c>
      <c r="BI200" s="99">
        <v>16.88</v>
      </c>
      <c r="BJ200" s="99">
        <v>4.0199999999999996</v>
      </c>
      <c r="BK200" s="99">
        <v>69.75</v>
      </c>
      <c r="BL200" s="99">
        <v>11.18</v>
      </c>
      <c r="BM200" s="99">
        <v>15.01</v>
      </c>
    </row>
    <row r="201" spans="1:65" x14ac:dyDescent="0.25">
      <c r="A201" s="13">
        <v>4288888500</v>
      </c>
      <c r="B201" s="14" t="s">
        <v>515</v>
      </c>
      <c r="C201" s="14" t="s">
        <v>869</v>
      </c>
      <c r="D201" s="14" t="s">
        <v>842</v>
      </c>
      <c r="E201" s="99">
        <v>15.61</v>
      </c>
      <c r="F201" s="99">
        <v>6.61</v>
      </c>
      <c r="G201" s="99">
        <v>5.07</v>
      </c>
      <c r="H201" s="99">
        <v>1.48</v>
      </c>
      <c r="I201" s="99">
        <v>1.23</v>
      </c>
      <c r="J201" s="99">
        <v>4.6100000000000003</v>
      </c>
      <c r="K201" s="99">
        <v>3.54</v>
      </c>
      <c r="L201" s="99">
        <v>1.65</v>
      </c>
      <c r="M201" s="99">
        <v>4.7</v>
      </c>
      <c r="N201" s="99">
        <v>4.6900000000000004</v>
      </c>
      <c r="O201" s="99">
        <v>0.73</v>
      </c>
      <c r="P201" s="99">
        <v>1.92</v>
      </c>
      <c r="Q201" s="99">
        <v>3.78</v>
      </c>
      <c r="R201" s="99">
        <v>4.4000000000000004</v>
      </c>
      <c r="S201" s="99">
        <v>5.33</v>
      </c>
      <c r="T201" s="99">
        <v>4.47</v>
      </c>
      <c r="U201" s="99">
        <v>5.05</v>
      </c>
      <c r="V201" s="99">
        <v>1.57</v>
      </c>
      <c r="W201" s="99">
        <v>2.69</v>
      </c>
      <c r="X201" s="99">
        <v>2.11</v>
      </c>
      <c r="Y201" s="99">
        <v>19.53</v>
      </c>
      <c r="Z201" s="99">
        <v>9.42</v>
      </c>
      <c r="AA201" s="99">
        <v>3.26</v>
      </c>
      <c r="AB201" s="99">
        <v>1.84</v>
      </c>
      <c r="AC201" s="99">
        <v>3.95</v>
      </c>
      <c r="AD201" s="99">
        <v>2.74</v>
      </c>
      <c r="AE201" s="92">
        <v>1289.67</v>
      </c>
      <c r="AF201" s="92">
        <v>305850.75</v>
      </c>
      <c r="AG201" s="100">
        <v>7.22</v>
      </c>
      <c r="AH201" s="92">
        <v>1552.61</v>
      </c>
      <c r="AI201" s="99" t="s">
        <v>786</v>
      </c>
      <c r="AJ201" s="99">
        <v>126.01</v>
      </c>
      <c r="AK201" s="99">
        <v>87.54</v>
      </c>
      <c r="AL201" s="99">
        <v>213.55</v>
      </c>
      <c r="AM201" s="99">
        <v>199.07</v>
      </c>
      <c r="AN201" s="99">
        <v>55.09</v>
      </c>
      <c r="AO201" s="101">
        <v>3.37</v>
      </c>
      <c r="AP201" s="99">
        <v>105.5</v>
      </c>
      <c r="AQ201" s="99">
        <v>106.25</v>
      </c>
      <c r="AR201" s="99">
        <v>130.63</v>
      </c>
      <c r="AS201" s="99">
        <v>11.02</v>
      </c>
      <c r="AT201" s="99">
        <v>18.760000000000002</v>
      </c>
      <c r="AU201" s="99">
        <v>6</v>
      </c>
      <c r="AV201" s="99">
        <v>10.14</v>
      </c>
      <c r="AW201" s="99">
        <v>5.43</v>
      </c>
      <c r="AX201" s="99">
        <v>16.96</v>
      </c>
      <c r="AY201" s="99">
        <v>32.83</v>
      </c>
      <c r="AZ201" s="99">
        <v>4.0599999999999996</v>
      </c>
      <c r="BA201" s="99">
        <v>1.62</v>
      </c>
      <c r="BB201" s="99">
        <v>17.2</v>
      </c>
      <c r="BC201" s="99">
        <v>31.74</v>
      </c>
      <c r="BD201" s="99">
        <v>15.98</v>
      </c>
      <c r="BE201" s="99">
        <v>24.49</v>
      </c>
      <c r="BF201" s="99">
        <v>93.71</v>
      </c>
      <c r="BG201" s="99">
        <v>15.81</v>
      </c>
      <c r="BH201" s="99">
        <v>11.53</v>
      </c>
      <c r="BI201" s="99">
        <v>14</v>
      </c>
      <c r="BJ201" s="99">
        <v>3.69</v>
      </c>
      <c r="BK201" s="99">
        <v>63.22</v>
      </c>
      <c r="BL201" s="99">
        <v>11.47</v>
      </c>
      <c r="BM201" s="99">
        <v>15.92</v>
      </c>
    </row>
    <row r="202" spans="1:65" x14ac:dyDescent="0.25">
      <c r="A202" s="13">
        <v>4242540900</v>
      </c>
      <c r="B202" s="14" t="s">
        <v>515</v>
      </c>
      <c r="C202" s="14" t="s">
        <v>790</v>
      </c>
      <c r="D202" s="14" t="s">
        <v>524</v>
      </c>
      <c r="E202" s="99">
        <v>15.62</v>
      </c>
      <c r="F202" s="99">
        <v>6.87</v>
      </c>
      <c r="G202" s="99">
        <v>4.99</v>
      </c>
      <c r="H202" s="99">
        <v>1.5</v>
      </c>
      <c r="I202" s="99">
        <v>1.22</v>
      </c>
      <c r="J202" s="99">
        <v>4.59</v>
      </c>
      <c r="K202" s="99">
        <v>3.52</v>
      </c>
      <c r="L202" s="99">
        <v>1.66</v>
      </c>
      <c r="M202" s="99">
        <v>4.68</v>
      </c>
      <c r="N202" s="99">
        <v>4.7</v>
      </c>
      <c r="O202" s="99">
        <v>0.85</v>
      </c>
      <c r="P202" s="99">
        <v>1.88</v>
      </c>
      <c r="Q202" s="99">
        <v>3.85</v>
      </c>
      <c r="R202" s="99">
        <v>4.33</v>
      </c>
      <c r="S202" s="99">
        <v>5.29</v>
      </c>
      <c r="T202" s="99">
        <v>4.37</v>
      </c>
      <c r="U202" s="99">
        <v>5.08</v>
      </c>
      <c r="V202" s="99">
        <v>1.51</v>
      </c>
      <c r="W202" s="99">
        <v>2.65</v>
      </c>
      <c r="X202" s="99">
        <v>2.0699999999999998</v>
      </c>
      <c r="Y202" s="99">
        <v>19.72</v>
      </c>
      <c r="Z202" s="99">
        <v>9.27</v>
      </c>
      <c r="AA202" s="99">
        <v>3.21</v>
      </c>
      <c r="AB202" s="99">
        <v>1.76</v>
      </c>
      <c r="AC202" s="99">
        <v>3.95</v>
      </c>
      <c r="AD202" s="99">
        <v>2.77</v>
      </c>
      <c r="AE202" s="92">
        <v>1213.78</v>
      </c>
      <c r="AF202" s="92">
        <v>295533.25</v>
      </c>
      <c r="AG202" s="100">
        <v>7.17</v>
      </c>
      <c r="AH202" s="92">
        <v>1504.14</v>
      </c>
      <c r="AI202" s="99" t="s">
        <v>786</v>
      </c>
      <c r="AJ202" s="99">
        <v>126.01</v>
      </c>
      <c r="AK202" s="99">
        <v>87.54</v>
      </c>
      <c r="AL202" s="99">
        <v>213.55</v>
      </c>
      <c r="AM202" s="99">
        <v>199.07</v>
      </c>
      <c r="AN202" s="99">
        <v>69.34</v>
      </c>
      <c r="AO202" s="101">
        <v>3.4239999999999999</v>
      </c>
      <c r="AP202" s="99">
        <v>90.5</v>
      </c>
      <c r="AQ202" s="99">
        <v>121.15</v>
      </c>
      <c r="AR202" s="99">
        <v>112.5</v>
      </c>
      <c r="AS202" s="99">
        <v>11.04</v>
      </c>
      <c r="AT202" s="99">
        <v>16.579999999999998</v>
      </c>
      <c r="AU202" s="99">
        <v>6.08</v>
      </c>
      <c r="AV202" s="99">
        <v>10.96</v>
      </c>
      <c r="AW202" s="99">
        <v>5.12</v>
      </c>
      <c r="AX202" s="99">
        <v>26.31</v>
      </c>
      <c r="AY202" s="99">
        <v>39.5</v>
      </c>
      <c r="AZ202" s="99">
        <v>4.08</v>
      </c>
      <c r="BA202" s="99">
        <v>1.61</v>
      </c>
      <c r="BB202" s="99">
        <v>15.76</v>
      </c>
      <c r="BC202" s="99">
        <v>35.58</v>
      </c>
      <c r="BD202" s="99">
        <v>30.6</v>
      </c>
      <c r="BE202" s="99">
        <v>37.93</v>
      </c>
      <c r="BF202" s="99">
        <v>96.17</v>
      </c>
      <c r="BG202" s="99">
        <v>8.98</v>
      </c>
      <c r="BH202" s="99">
        <v>9.3800000000000008</v>
      </c>
      <c r="BI202" s="99">
        <v>18</v>
      </c>
      <c r="BJ202" s="99">
        <v>3.76</v>
      </c>
      <c r="BK202" s="99">
        <v>62.88</v>
      </c>
      <c r="BL202" s="99">
        <v>11.29</v>
      </c>
      <c r="BM202" s="99">
        <v>14.8</v>
      </c>
    </row>
    <row r="203" spans="1:65" x14ac:dyDescent="0.25">
      <c r="A203" s="13">
        <v>4439300250</v>
      </c>
      <c r="B203" s="14" t="s">
        <v>525</v>
      </c>
      <c r="C203" s="14" t="s">
        <v>526</v>
      </c>
      <c r="D203" s="14" t="s">
        <v>527</v>
      </c>
      <c r="E203" s="99">
        <v>15.61</v>
      </c>
      <c r="F203" s="99">
        <v>6.81</v>
      </c>
      <c r="G203" s="99">
        <v>5.23</v>
      </c>
      <c r="H203" s="99">
        <v>1.64</v>
      </c>
      <c r="I203" s="99">
        <v>1.26</v>
      </c>
      <c r="J203" s="99">
        <v>4.7</v>
      </c>
      <c r="K203" s="99">
        <v>3.76</v>
      </c>
      <c r="L203" s="99">
        <v>1.64</v>
      </c>
      <c r="M203" s="99">
        <v>4.9800000000000004</v>
      </c>
      <c r="N203" s="99">
        <v>4.2300000000000004</v>
      </c>
      <c r="O203" s="99">
        <v>0.72</v>
      </c>
      <c r="P203" s="99">
        <v>1.92</v>
      </c>
      <c r="Q203" s="99">
        <v>3.85</v>
      </c>
      <c r="R203" s="99">
        <v>4.5199999999999996</v>
      </c>
      <c r="S203" s="99">
        <v>5.0999999999999996</v>
      </c>
      <c r="T203" s="99">
        <v>4.96</v>
      </c>
      <c r="U203" s="99">
        <v>5.48</v>
      </c>
      <c r="V203" s="99">
        <v>1.63</v>
      </c>
      <c r="W203" s="99">
        <v>2.91</v>
      </c>
      <c r="X203" s="99">
        <v>2.17</v>
      </c>
      <c r="Y203" s="99">
        <v>20.32</v>
      </c>
      <c r="Z203" s="99">
        <v>9.6</v>
      </c>
      <c r="AA203" s="99">
        <v>3.8</v>
      </c>
      <c r="AB203" s="99">
        <v>1.93</v>
      </c>
      <c r="AC203" s="99">
        <v>4.1100000000000003</v>
      </c>
      <c r="AD203" s="99">
        <v>2.61</v>
      </c>
      <c r="AE203" s="92">
        <v>2537.16</v>
      </c>
      <c r="AF203" s="92">
        <v>465972.47</v>
      </c>
      <c r="AG203" s="100">
        <v>6.86</v>
      </c>
      <c r="AH203" s="92">
        <v>2294.81</v>
      </c>
      <c r="AI203" s="99" t="s">
        <v>786</v>
      </c>
      <c r="AJ203" s="99">
        <v>174.43</v>
      </c>
      <c r="AK203" s="99">
        <v>159.91</v>
      </c>
      <c r="AL203" s="99">
        <v>334.34000000000003</v>
      </c>
      <c r="AM203" s="99">
        <v>198.53</v>
      </c>
      <c r="AN203" s="99">
        <v>58.17</v>
      </c>
      <c r="AO203" s="101">
        <v>3.1909999999999998</v>
      </c>
      <c r="AP203" s="99">
        <v>106.44</v>
      </c>
      <c r="AQ203" s="99">
        <v>170</v>
      </c>
      <c r="AR203" s="99">
        <v>117.69</v>
      </c>
      <c r="AS203" s="99">
        <v>11.28</v>
      </c>
      <c r="AT203" s="99">
        <v>21.42</v>
      </c>
      <c r="AU203" s="99">
        <v>7.5</v>
      </c>
      <c r="AV203" s="99">
        <v>12.4</v>
      </c>
      <c r="AW203" s="99">
        <v>6.11</v>
      </c>
      <c r="AX203" s="99">
        <v>29.68</v>
      </c>
      <c r="AY203" s="99">
        <v>52.67</v>
      </c>
      <c r="AZ203" s="99">
        <v>4.01</v>
      </c>
      <c r="BA203" s="99">
        <v>1.66</v>
      </c>
      <c r="BB203" s="99">
        <v>21.32</v>
      </c>
      <c r="BC203" s="99">
        <v>32.46</v>
      </c>
      <c r="BD203" s="99">
        <v>27.21</v>
      </c>
      <c r="BE203" s="99">
        <v>36.17</v>
      </c>
      <c r="BF203" s="99">
        <v>106.77</v>
      </c>
      <c r="BG203" s="99">
        <v>10.98</v>
      </c>
      <c r="BH203" s="99">
        <v>14.8</v>
      </c>
      <c r="BI203" s="99">
        <v>23.52</v>
      </c>
      <c r="BJ203" s="99">
        <v>3.75</v>
      </c>
      <c r="BK203" s="99">
        <v>98.43</v>
      </c>
      <c r="BL203" s="99">
        <v>10.59</v>
      </c>
      <c r="BM203" s="99">
        <v>12.22</v>
      </c>
    </row>
    <row r="204" spans="1:65" x14ac:dyDescent="0.25">
      <c r="A204" s="13">
        <v>4516700200</v>
      </c>
      <c r="B204" s="14" t="s">
        <v>528</v>
      </c>
      <c r="C204" s="14" t="s">
        <v>529</v>
      </c>
      <c r="D204" s="14" t="s">
        <v>530</v>
      </c>
      <c r="E204" s="99">
        <v>15.61</v>
      </c>
      <c r="F204" s="99">
        <v>6.85</v>
      </c>
      <c r="G204" s="99">
        <v>5.24</v>
      </c>
      <c r="H204" s="99">
        <v>1.65</v>
      </c>
      <c r="I204" s="99">
        <v>1.28</v>
      </c>
      <c r="J204" s="99">
        <v>4.54</v>
      </c>
      <c r="K204" s="99">
        <v>3.65</v>
      </c>
      <c r="L204" s="99">
        <v>1.57</v>
      </c>
      <c r="M204" s="99">
        <v>4.51</v>
      </c>
      <c r="N204" s="99">
        <v>5.12</v>
      </c>
      <c r="O204" s="99">
        <v>0.79</v>
      </c>
      <c r="P204" s="99">
        <v>1.91</v>
      </c>
      <c r="Q204" s="99">
        <v>4.1100000000000003</v>
      </c>
      <c r="R204" s="99">
        <v>4.51</v>
      </c>
      <c r="S204" s="99">
        <v>5.55</v>
      </c>
      <c r="T204" s="99">
        <v>5</v>
      </c>
      <c r="U204" s="99">
        <v>5.15</v>
      </c>
      <c r="V204" s="99">
        <v>1.77</v>
      </c>
      <c r="W204" s="99">
        <v>2.75</v>
      </c>
      <c r="X204" s="99">
        <v>2.13</v>
      </c>
      <c r="Y204" s="99">
        <v>19.920000000000002</v>
      </c>
      <c r="Z204" s="99">
        <v>8.82</v>
      </c>
      <c r="AA204" s="99">
        <v>3.73</v>
      </c>
      <c r="AB204" s="99">
        <v>1.98</v>
      </c>
      <c r="AC204" s="99">
        <v>4.0199999999999996</v>
      </c>
      <c r="AD204" s="99">
        <v>2.77</v>
      </c>
      <c r="AE204" s="92">
        <v>1754.18</v>
      </c>
      <c r="AF204" s="92">
        <v>523510.5</v>
      </c>
      <c r="AG204" s="100">
        <v>6.62</v>
      </c>
      <c r="AH204" s="92">
        <v>2514</v>
      </c>
      <c r="AI204" s="99">
        <v>242.27</v>
      </c>
      <c r="AJ204" s="99" t="s">
        <v>786</v>
      </c>
      <c r="AK204" s="99" t="s">
        <v>786</v>
      </c>
      <c r="AL204" s="99">
        <v>242.27</v>
      </c>
      <c r="AM204" s="99">
        <v>198.08</v>
      </c>
      <c r="AN204" s="99">
        <v>65.52</v>
      </c>
      <c r="AO204" s="101">
        <v>2.9710000000000001</v>
      </c>
      <c r="AP204" s="99">
        <v>82.81</v>
      </c>
      <c r="AQ204" s="99">
        <v>121.31</v>
      </c>
      <c r="AR204" s="99">
        <v>98.06</v>
      </c>
      <c r="AS204" s="99">
        <v>11.1</v>
      </c>
      <c r="AT204" s="99">
        <v>18.32</v>
      </c>
      <c r="AU204" s="99">
        <v>5.89</v>
      </c>
      <c r="AV204" s="99">
        <v>11.75</v>
      </c>
      <c r="AW204" s="99">
        <v>5.0199999999999996</v>
      </c>
      <c r="AX204" s="99">
        <v>28.83</v>
      </c>
      <c r="AY204" s="99">
        <v>55.55</v>
      </c>
      <c r="AZ204" s="99">
        <v>4.04</v>
      </c>
      <c r="BA204" s="99">
        <v>1.85</v>
      </c>
      <c r="BB204" s="99">
        <v>20.76</v>
      </c>
      <c r="BC204" s="99">
        <v>25.16</v>
      </c>
      <c r="BD204" s="99">
        <v>21.17</v>
      </c>
      <c r="BE204" s="99">
        <v>24.79</v>
      </c>
      <c r="BF204" s="99">
        <v>115</v>
      </c>
      <c r="BG204" s="99">
        <v>12.25</v>
      </c>
      <c r="BH204" s="99">
        <v>12.19</v>
      </c>
      <c r="BI204" s="99">
        <v>20.079999999999998</v>
      </c>
      <c r="BJ204" s="99">
        <v>3.89</v>
      </c>
      <c r="BK204" s="99">
        <v>73.69</v>
      </c>
      <c r="BL204" s="99">
        <v>10.61</v>
      </c>
      <c r="BM204" s="99">
        <v>11.86</v>
      </c>
    </row>
    <row r="205" spans="1:65" x14ac:dyDescent="0.25">
      <c r="A205" s="13">
        <v>4517900300</v>
      </c>
      <c r="B205" s="14" t="s">
        <v>528</v>
      </c>
      <c r="C205" s="14" t="s">
        <v>531</v>
      </c>
      <c r="D205" s="14" t="s">
        <v>532</v>
      </c>
      <c r="E205" s="99">
        <v>15.61</v>
      </c>
      <c r="F205" s="99">
        <v>6.87</v>
      </c>
      <c r="G205" s="99">
        <v>4.8600000000000003</v>
      </c>
      <c r="H205" s="99">
        <v>1.67</v>
      </c>
      <c r="I205" s="99">
        <v>1.2</v>
      </c>
      <c r="J205" s="99">
        <v>4.63</v>
      </c>
      <c r="K205" s="99">
        <v>3.48</v>
      </c>
      <c r="L205" s="99">
        <v>1.47</v>
      </c>
      <c r="M205" s="99">
        <v>4.53</v>
      </c>
      <c r="N205" s="99">
        <v>5.13</v>
      </c>
      <c r="O205" s="99">
        <v>0.72</v>
      </c>
      <c r="P205" s="99">
        <v>1.89</v>
      </c>
      <c r="Q205" s="99">
        <v>3.95</v>
      </c>
      <c r="R205" s="99">
        <v>4.47</v>
      </c>
      <c r="S205" s="99">
        <v>5.39</v>
      </c>
      <c r="T205" s="99">
        <v>4.88</v>
      </c>
      <c r="U205" s="99">
        <v>4.6500000000000004</v>
      </c>
      <c r="V205" s="99">
        <v>1.64</v>
      </c>
      <c r="W205" s="99">
        <v>2.83</v>
      </c>
      <c r="X205" s="99">
        <v>2.0299999999999998</v>
      </c>
      <c r="Y205" s="99">
        <v>19.5</v>
      </c>
      <c r="Z205" s="99">
        <v>8.32</v>
      </c>
      <c r="AA205" s="99">
        <v>3.57</v>
      </c>
      <c r="AB205" s="99">
        <v>1.97</v>
      </c>
      <c r="AC205" s="99">
        <v>3.96</v>
      </c>
      <c r="AD205" s="99">
        <v>2.7</v>
      </c>
      <c r="AE205" s="92">
        <v>1229.4000000000001</v>
      </c>
      <c r="AF205" s="92">
        <v>333507.5</v>
      </c>
      <c r="AG205" s="100">
        <v>6.99</v>
      </c>
      <c r="AH205" s="92">
        <v>1661.5</v>
      </c>
      <c r="AI205" s="99" t="s">
        <v>786</v>
      </c>
      <c r="AJ205" s="99">
        <v>117.48</v>
      </c>
      <c r="AK205" s="99">
        <v>132.58000000000001</v>
      </c>
      <c r="AL205" s="99">
        <v>250.06</v>
      </c>
      <c r="AM205" s="99">
        <v>196.58</v>
      </c>
      <c r="AN205" s="99">
        <v>33.17</v>
      </c>
      <c r="AO205" s="101">
        <v>3.0510000000000002</v>
      </c>
      <c r="AP205" s="99">
        <v>72.75</v>
      </c>
      <c r="AQ205" s="99">
        <v>151.18</v>
      </c>
      <c r="AR205" s="99">
        <v>76</v>
      </c>
      <c r="AS205" s="99">
        <v>11</v>
      </c>
      <c r="AT205" s="99">
        <v>20.47</v>
      </c>
      <c r="AU205" s="99">
        <v>5.84</v>
      </c>
      <c r="AV205" s="99">
        <v>11.38</v>
      </c>
      <c r="AW205" s="99">
        <v>5.0599999999999996</v>
      </c>
      <c r="AX205" s="99">
        <v>23.75</v>
      </c>
      <c r="AY205" s="99">
        <v>40.880000000000003</v>
      </c>
      <c r="AZ205" s="99">
        <v>4.12</v>
      </c>
      <c r="BA205" s="99">
        <v>1.57</v>
      </c>
      <c r="BB205" s="99">
        <v>12.99</v>
      </c>
      <c r="BC205" s="99">
        <v>33.42</v>
      </c>
      <c r="BD205" s="99">
        <v>25.62</v>
      </c>
      <c r="BE205" s="99">
        <v>31.46</v>
      </c>
      <c r="BF205" s="99">
        <v>93.54</v>
      </c>
      <c r="BG205" s="99">
        <v>16.850000000000001</v>
      </c>
      <c r="BH205" s="99">
        <v>13.21</v>
      </c>
      <c r="BI205" s="99">
        <v>24.38</v>
      </c>
      <c r="BJ205" s="99">
        <v>4.68</v>
      </c>
      <c r="BK205" s="99">
        <v>63.88</v>
      </c>
      <c r="BL205" s="99">
        <v>10.64</v>
      </c>
      <c r="BM205" s="99">
        <v>11.92</v>
      </c>
    </row>
    <row r="206" spans="1:65" x14ac:dyDescent="0.25">
      <c r="A206" s="13">
        <v>4524860400</v>
      </c>
      <c r="B206" s="14" t="s">
        <v>528</v>
      </c>
      <c r="C206" s="14" t="s">
        <v>533</v>
      </c>
      <c r="D206" s="14" t="s">
        <v>534</v>
      </c>
      <c r="E206" s="99">
        <v>15.63</v>
      </c>
      <c r="F206" s="99">
        <v>6.96</v>
      </c>
      <c r="G206" s="99">
        <v>4.79</v>
      </c>
      <c r="H206" s="99">
        <v>1.53</v>
      </c>
      <c r="I206" s="99">
        <v>1.2</v>
      </c>
      <c r="J206" s="99">
        <v>4.59</v>
      </c>
      <c r="K206" s="99">
        <v>3.49</v>
      </c>
      <c r="L206" s="99">
        <v>1.48</v>
      </c>
      <c r="M206" s="99">
        <v>4.3899999999999997</v>
      </c>
      <c r="N206" s="99">
        <v>5</v>
      </c>
      <c r="O206" s="99">
        <v>0.74</v>
      </c>
      <c r="P206" s="99">
        <v>1.88</v>
      </c>
      <c r="Q206" s="99">
        <v>3.94</v>
      </c>
      <c r="R206" s="99">
        <v>4.45</v>
      </c>
      <c r="S206" s="99">
        <v>5.32</v>
      </c>
      <c r="T206" s="99">
        <v>4.8099999999999996</v>
      </c>
      <c r="U206" s="99">
        <v>4.6500000000000004</v>
      </c>
      <c r="V206" s="99">
        <v>1.66</v>
      </c>
      <c r="W206" s="99">
        <v>2.8</v>
      </c>
      <c r="X206" s="99">
        <v>2.09</v>
      </c>
      <c r="Y206" s="99">
        <v>19.53</v>
      </c>
      <c r="Z206" s="99">
        <v>8.5</v>
      </c>
      <c r="AA206" s="99">
        <v>3.55</v>
      </c>
      <c r="AB206" s="99">
        <v>1.94</v>
      </c>
      <c r="AC206" s="99">
        <v>3.84</v>
      </c>
      <c r="AD206" s="99">
        <v>2.72</v>
      </c>
      <c r="AE206" s="92">
        <v>1358.15</v>
      </c>
      <c r="AF206" s="92">
        <v>347738.66</v>
      </c>
      <c r="AG206" s="100">
        <v>6.92</v>
      </c>
      <c r="AH206" s="92">
        <v>1720.16</v>
      </c>
      <c r="AI206" s="99" t="s">
        <v>786</v>
      </c>
      <c r="AJ206" s="99">
        <v>115.69</v>
      </c>
      <c r="AK206" s="99">
        <v>67.03</v>
      </c>
      <c r="AL206" s="99">
        <v>182.72</v>
      </c>
      <c r="AM206" s="99">
        <v>193.47</v>
      </c>
      <c r="AN206" s="99">
        <v>71.5</v>
      </c>
      <c r="AO206" s="101">
        <v>2.9540000000000002</v>
      </c>
      <c r="AP206" s="99">
        <v>114.86</v>
      </c>
      <c r="AQ206" s="99">
        <v>153.38</v>
      </c>
      <c r="AR206" s="99">
        <v>138.69999999999999</v>
      </c>
      <c r="AS206" s="99">
        <v>10.94</v>
      </c>
      <c r="AT206" s="99">
        <v>21.73</v>
      </c>
      <c r="AU206" s="99">
        <v>5.21</v>
      </c>
      <c r="AV206" s="99">
        <v>12.11</v>
      </c>
      <c r="AW206" s="99">
        <v>5.07</v>
      </c>
      <c r="AX206" s="99">
        <v>31.56</v>
      </c>
      <c r="AY206" s="99">
        <v>49.49</v>
      </c>
      <c r="AZ206" s="99">
        <v>4.07</v>
      </c>
      <c r="BA206" s="99">
        <v>1.74</v>
      </c>
      <c r="BB206" s="99">
        <v>17.84</v>
      </c>
      <c r="BC206" s="99">
        <v>33.51</v>
      </c>
      <c r="BD206" s="99">
        <v>24.14</v>
      </c>
      <c r="BE206" s="99">
        <v>33.340000000000003</v>
      </c>
      <c r="BF206" s="99">
        <v>101.65</v>
      </c>
      <c r="BG206" s="99">
        <v>14.09</v>
      </c>
      <c r="BH206" s="99">
        <v>13.91</v>
      </c>
      <c r="BI206" s="99">
        <v>19.37</v>
      </c>
      <c r="BJ206" s="99">
        <v>5.31</v>
      </c>
      <c r="BK206" s="99">
        <v>70.06</v>
      </c>
      <c r="BL206" s="99">
        <v>10.44</v>
      </c>
      <c r="BM206" s="99">
        <v>12.01</v>
      </c>
    </row>
    <row r="207" spans="1:65" x14ac:dyDescent="0.25">
      <c r="A207" s="13">
        <v>4525940500</v>
      </c>
      <c r="B207" s="14" t="s">
        <v>528</v>
      </c>
      <c r="C207" s="14" t="s">
        <v>781</v>
      </c>
      <c r="D207" s="14" t="s">
        <v>782</v>
      </c>
      <c r="E207" s="99">
        <v>15.62</v>
      </c>
      <c r="F207" s="99">
        <v>6.78</v>
      </c>
      <c r="G207" s="99">
        <v>4.72</v>
      </c>
      <c r="H207" s="99">
        <v>1.43</v>
      </c>
      <c r="I207" s="99">
        <v>1.21</v>
      </c>
      <c r="J207" s="99">
        <v>4.63</v>
      </c>
      <c r="K207" s="99">
        <v>3.49</v>
      </c>
      <c r="L207" s="99">
        <v>1.45</v>
      </c>
      <c r="M207" s="99">
        <v>4.53</v>
      </c>
      <c r="N207" s="99">
        <v>5.2</v>
      </c>
      <c r="O207" s="99">
        <v>0.74</v>
      </c>
      <c r="P207" s="99">
        <v>1.88</v>
      </c>
      <c r="Q207" s="99">
        <v>4.01</v>
      </c>
      <c r="R207" s="99">
        <v>4.43</v>
      </c>
      <c r="S207" s="99">
        <v>5.43</v>
      </c>
      <c r="T207" s="99">
        <v>4.97</v>
      </c>
      <c r="U207" s="99">
        <v>5.19</v>
      </c>
      <c r="V207" s="99">
        <v>1.63</v>
      </c>
      <c r="W207" s="99">
        <v>2.76</v>
      </c>
      <c r="X207" s="99">
        <v>2.06</v>
      </c>
      <c r="Y207" s="99">
        <v>20.059999999999999</v>
      </c>
      <c r="Z207" s="99">
        <v>8.57</v>
      </c>
      <c r="AA207" s="99">
        <v>3.74</v>
      </c>
      <c r="AB207" s="99">
        <v>1.95</v>
      </c>
      <c r="AC207" s="99">
        <v>4.01</v>
      </c>
      <c r="AD207" s="99">
        <v>2.69</v>
      </c>
      <c r="AE207" s="92">
        <v>2307.79</v>
      </c>
      <c r="AF207" s="92">
        <v>472574.5</v>
      </c>
      <c r="AG207" s="100">
        <v>6.81</v>
      </c>
      <c r="AH207" s="92">
        <v>2313.8200000000002</v>
      </c>
      <c r="AI207" s="99">
        <v>188.33</v>
      </c>
      <c r="AJ207" s="99" t="s">
        <v>786</v>
      </c>
      <c r="AK207" s="99" t="s">
        <v>786</v>
      </c>
      <c r="AL207" s="99">
        <v>188.33</v>
      </c>
      <c r="AM207" s="99">
        <v>195.08</v>
      </c>
      <c r="AN207" s="99">
        <v>71.08</v>
      </c>
      <c r="AO207" s="101">
        <v>3.0960000000000001</v>
      </c>
      <c r="AP207" s="99">
        <v>159.66999999999999</v>
      </c>
      <c r="AQ207" s="99">
        <v>126.2</v>
      </c>
      <c r="AR207" s="99">
        <v>110.5</v>
      </c>
      <c r="AS207" s="99">
        <v>11.18</v>
      </c>
      <c r="AT207" s="99">
        <v>26.91</v>
      </c>
      <c r="AU207" s="99">
        <v>5.94</v>
      </c>
      <c r="AV207" s="99">
        <v>14.25</v>
      </c>
      <c r="AW207" s="99">
        <v>4.9400000000000004</v>
      </c>
      <c r="AX207" s="99">
        <v>25</v>
      </c>
      <c r="AY207" s="99">
        <v>58.21</v>
      </c>
      <c r="AZ207" s="99">
        <v>3.96</v>
      </c>
      <c r="BA207" s="99">
        <v>1.47</v>
      </c>
      <c r="BB207" s="99">
        <v>20.23</v>
      </c>
      <c r="BC207" s="99">
        <v>37.03</v>
      </c>
      <c r="BD207" s="99">
        <v>29.24</v>
      </c>
      <c r="BE207" s="99">
        <v>31.23</v>
      </c>
      <c r="BF207" s="99">
        <v>115</v>
      </c>
      <c r="BG207" s="99">
        <v>13.33</v>
      </c>
      <c r="BH207" s="99">
        <v>11.02</v>
      </c>
      <c r="BI207" s="99">
        <v>23.25</v>
      </c>
      <c r="BJ207" s="99">
        <v>3.96</v>
      </c>
      <c r="BK207" s="99">
        <v>71.81</v>
      </c>
      <c r="BL207" s="99">
        <v>10.77</v>
      </c>
      <c r="BM207" s="99">
        <v>11.75</v>
      </c>
    </row>
    <row r="208" spans="1:65" x14ac:dyDescent="0.25">
      <c r="A208" s="13">
        <v>4543900800</v>
      </c>
      <c r="B208" s="14" t="s">
        <v>528</v>
      </c>
      <c r="C208" s="14" t="s">
        <v>535</v>
      </c>
      <c r="D208" s="14" t="s">
        <v>536</v>
      </c>
      <c r="E208" s="99">
        <v>15.62</v>
      </c>
      <c r="F208" s="99">
        <v>6.91</v>
      </c>
      <c r="G208" s="99">
        <v>4.6500000000000004</v>
      </c>
      <c r="H208" s="99">
        <v>1.67</v>
      </c>
      <c r="I208" s="99">
        <v>1.2</v>
      </c>
      <c r="J208" s="99">
        <v>4.6399999999999997</v>
      </c>
      <c r="K208" s="99">
        <v>3.52</v>
      </c>
      <c r="L208" s="99">
        <v>1.46</v>
      </c>
      <c r="M208" s="99">
        <v>4.47</v>
      </c>
      <c r="N208" s="99">
        <v>5.13</v>
      </c>
      <c r="O208" s="99">
        <v>0.73</v>
      </c>
      <c r="P208" s="99">
        <v>1.88</v>
      </c>
      <c r="Q208" s="99">
        <v>3.85</v>
      </c>
      <c r="R208" s="99">
        <v>4.4400000000000004</v>
      </c>
      <c r="S208" s="99">
        <v>5.18</v>
      </c>
      <c r="T208" s="99">
        <v>4.79</v>
      </c>
      <c r="U208" s="99">
        <v>4.49</v>
      </c>
      <c r="V208" s="99">
        <v>1.54</v>
      </c>
      <c r="W208" s="99">
        <v>2.71</v>
      </c>
      <c r="X208" s="99">
        <v>1.99</v>
      </c>
      <c r="Y208" s="99">
        <v>19.27</v>
      </c>
      <c r="Z208" s="99">
        <v>8.1</v>
      </c>
      <c r="AA208" s="99">
        <v>3.43</v>
      </c>
      <c r="AB208" s="99">
        <v>1.86</v>
      </c>
      <c r="AC208" s="99">
        <v>3.84</v>
      </c>
      <c r="AD208" s="99">
        <v>2.68</v>
      </c>
      <c r="AE208" s="92">
        <v>1389.95</v>
      </c>
      <c r="AF208" s="92">
        <v>360798</v>
      </c>
      <c r="AG208" s="100">
        <v>6.93</v>
      </c>
      <c r="AH208" s="92">
        <v>1788.67</v>
      </c>
      <c r="AI208" s="99" t="s">
        <v>786</v>
      </c>
      <c r="AJ208" s="99">
        <v>116.49</v>
      </c>
      <c r="AK208" s="99">
        <v>67.930000000000007</v>
      </c>
      <c r="AL208" s="99">
        <v>184.42000000000002</v>
      </c>
      <c r="AM208" s="99">
        <v>195.08</v>
      </c>
      <c r="AN208" s="99">
        <v>77.89</v>
      </c>
      <c r="AO208" s="101">
        <v>2.972</v>
      </c>
      <c r="AP208" s="99">
        <v>120.4</v>
      </c>
      <c r="AQ208" s="99">
        <v>123.66</v>
      </c>
      <c r="AR208" s="99">
        <v>104.81</v>
      </c>
      <c r="AS208" s="99">
        <v>10.97</v>
      </c>
      <c r="AT208" s="99">
        <v>24.24</v>
      </c>
      <c r="AU208" s="99">
        <v>5.23</v>
      </c>
      <c r="AV208" s="99">
        <v>11.18</v>
      </c>
      <c r="AW208" s="99">
        <v>5.24</v>
      </c>
      <c r="AX208" s="99">
        <v>28.85</v>
      </c>
      <c r="AY208" s="99">
        <v>51.97</v>
      </c>
      <c r="AZ208" s="99">
        <v>4.07</v>
      </c>
      <c r="BA208" s="99">
        <v>1.73</v>
      </c>
      <c r="BB208" s="99">
        <v>14.73</v>
      </c>
      <c r="BC208" s="99">
        <v>48.86</v>
      </c>
      <c r="BD208" s="99">
        <v>26.7</v>
      </c>
      <c r="BE208" s="99">
        <v>41.4</v>
      </c>
      <c r="BF208" s="99">
        <v>98</v>
      </c>
      <c r="BG208" s="99">
        <v>5.85</v>
      </c>
      <c r="BH208" s="99">
        <v>12.8</v>
      </c>
      <c r="BI208" s="99">
        <v>17.350000000000001</v>
      </c>
      <c r="BJ208" s="99">
        <v>3.48</v>
      </c>
      <c r="BK208" s="99">
        <v>58.54</v>
      </c>
      <c r="BL208" s="99">
        <v>10.3</v>
      </c>
      <c r="BM208" s="99">
        <v>12.04</v>
      </c>
    </row>
    <row r="209" spans="1:65" x14ac:dyDescent="0.25">
      <c r="A209" s="13">
        <v>4638180700</v>
      </c>
      <c r="B209" s="14" t="s">
        <v>537</v>
      </c>
      <c r="C209" s="14" t="s">
        <v>538</v>
      </c>
      <c r="D209" s="14" t="s">
        <v>539</v>
      </c>
      <c r="E209" s="99">
        <v>15.58</v>
      </c>
      <c r="F209" s="99">
        <v>6.99</v>
      </c>
      <c r="G209" s="99">
        <v>4.4800000000000004</v>
      </c>
      <c r="H209" s="99">
        <v>1.49</v>
      </c>
      <c r="I209" s="99">
        <v>1.1100000000000001</v>
      </c>
      <c r="J209" s="99">
        <v>4.5</v>
      </c>
      <c r="K209" s="99">
        <v>3.31</v>
      </c>
      <c r="L209" s="99">
        <v>1.35</v>
      </c>
      <c r="M209" s="99">
        <v>4.21</v>
      </c>
      <c r="N209" s="99">
        <v>4.18</v>
      </c>
      <c r="O209" s="99">
        <v>0.73</v>
      </c>
      <c r="P209" s="99">
        <v>1.88</v>
      </c>
      <c r="Q209" s="99">
        <v>3.77</v>
      </c>
      <c r="R209" s="99">
        <v>4.08</v>
      </c>
      <c r="S209" s="99">
        <v>5.46</v>
      </c>
      <c r="T209" s="99">
        <v>4.16</v>
      </c>
      <c r="U209" s="99">
        <v>4.97</v>
      </c>
      <c r="V209" s="99">
        <v>1.49</v>
      </c>
      <c r="W209" s="99">
        <v>2.77</v>
      </c>
      <c r="X209" s="99">
        <v>1.9</v>
      </c>
      <c r="Y209" s="99">
        <v>20.34</v>
      </c>
      <c r="Z209" s="99">
        <v>8.3699999999999992</v>
      </c>
      <c r="AA209" s="99">
        <v>3.45</v>
      </c>
      <c r="AB209" s="99">
        <v>1.79</v>
      </c>
      <c r="AC209" s="99">
        <v>4.13</v>
      </c>
      <c r="AD209" s="99">
        <v>2.39</v>
      </c>
      <c r="AE209" s="92">
        <v>979.99</v>
      </c>
      <c r="AF209" s="92">
        <v>537589.07999999996</v>
      </c>
      <c r="AG209" s="100">
        <v>6.76</v>
      </c>
      <c r="AH209" s="92">
        <v>2619.0300000000002</v>
      </c>
      <c r="AI209" s="99" t="s">
        <v>786</v>
      </c>
      <c r="AJ209" s="99">
        <v>76.95</v>
      </c>
      <c r="AK209" s="99">
        <v>61.25</v>
      </c>
      <c r="AL209" s="99">
        <v>138.19999999999999</v>
      </c>
      <c r="AM209" s="99">
        <v>197.94</v>
      </c>
      <c r="AN209" s="99">
        <v>51.49</v>
      </c>
      <c r="AO209" s="101">
        <v>3.2850000000000001</v>
      </c>
      <c r="AP209" s="99">
        <v>190.61</v>
      </c>
      <c r="AQ209" s="99">
        <v>141.81</v>
      </c>
      <c r="AR209" s="99">
        <v>85.52</v>
      </c>
      <c r="AS209" s="99">
        <v>11</v>
      </c>
      <c r="AT209" s="99">
        <v>32.229999999999997</v>
      </c>
      <c r="AU209" s="99">
        <v>6.92</v>
      </c>
      <c r="AV209" s="99">
        <v>12.16</v>
      </c>
      <c r="AW209" s="99">
        <v>4.17</v>
      </c>
      <c r="AX209" s="99">
        <v>18.559999999999999</v>
      </c>
      <c r="AY209" s="99">
        <v>25.29</v>
      </c>
      <c r="AZ209" s="99">
        <v>4.08</v>
      </c>
      <c r="BA209" s="99">
        <v>1.1399999999999999</v>
      </c>
      <c r="BB209" s="99">
        <v>14.11</v>
      </c>
      <c r="BC209" s="99">
        <v>23.94</v>
      </c>
      <c r="BD209" s="99">
        <v>21.42</v>
      </c>
      <c r="BE209" s="99">
        <v>27.55</v>
      </c>
      <c r="BF209" s="99">
        <v>88.47</v>
      </c>
      <c r="BG209" s="99">
        <v>11.82</v>
      </c>
      <c r="BH209" s="99">
        <v>9.76</v>
      </c>
      <c r="BI209" s="99">
        <v>11.61</v>
      </c>
      <c r="BJ209" s="99">
        <v>3.95</v>
      </c>
      <c r="BK209" s="99">
        <v>62.54</v>
      </c>
      <c r="BL209" s="99">
        <v>9.19</v>
      </c>
      <c r="BM209" s="99">
        <v>10.72</v>
      </c>
    </row>
    <row r="210" spans="1:65" x14ac:dyDescent="0.25">
      <c r="A210" s="13">
        <v>4639660800</v>
      </c>
      <c r="B210" s="14" t="s">
        <v>537</v>
      </c>
      <c r="C210" s="14" t="s">
        <v>791</v>
      </c>
      <c r="D210" s="14" t="s">
        <v>792</v>
      </c>
      <c r="E210" s="99">
        <v>15.61</v>
      </c>
      <c r="F210" s="99">
        <v>7.3</v>
      </c>
      <c r="G210" s="99">
        <v>5.42</v>
      </c>
      <c r="H210" s="99">
        <v>1.43</v>
      </c>
      <c r="I210" s="99">
        <v>1.23</v>
      </c>
      <c r="J210" s="99">
        <v>5.2</v>
      </c>
      <c r="K210" s="99">
        <v>3.38</v>
      </c>
      <c r="L210" s="99">
        <v>1.68</v>
      </c>
      <c r="M210" s="99">
        <v>4.59</v>
      </c>
      <c r="N210" s="99">
        <v>4.26</v>
      </c>
      <c r="O210" s="99">
        <v>0.73</v>
      </c>
      <c r="P210" s="99">
        <v>1.87</v>
      </c>
      <c r="Q210" s="99">
        <v>3.78</v>
      </c>
      <c r="R210" s="99">
        <v>4.5199999999999996</v>
      </c>
      <c r="S210" s="99">
        <v>5.58</v>
      </c>
      <c r="T210" s="99">
        <v>5.21</v>
      </c>
      <c r="U210" s="99">
        <v>4.83</v>
      </c>
      <c r="V210" s="99">
        <v>1.94</v>
      </c>
      <c r="W210" s="99">
        <v>3.05</v>
      </c>
      <c r="X210" s="99">
        <v>2.0499999999999998</v>
      </c>
      <c r="Y210" s="99">
        <v>20.07</v>
      </c>
      <c r="Z210" s="99">
        <v>9.9499999999999993</v>
      </c>
      <c r="AA210" s="99">
        <v>3.86</v>
      </c>
      <c r="AB210" s="99">
        <v>2.14</v>
      </c>
      <c r="AC210" s="99">
        <v>4.1100000000000003</v>
      </c>
      <c r="AD210" s="99">
        <v>2.82</v>
      </c>
      <c r="AE210" s="92">
        <v>1469.59</v>
      </c>
      <c r="AF210" s="92">
        <v>444024</v>
      </c>
      <c r="AG210" s="100">
        <v>6.8</v>
      </c>
      <c r="AH210" s="92">
        <v>2170</v>
      </c>
      <c r="AI210" s="99" t="s">
        <v>786</v>
      </c>
      <c r="AJ210" s="99">
        <v>100.07</v>
      </c>
      <c r="AK210" s="99">
        <v>63.5</v>
      </c>
      <c r="AL210" s="99">
        <v>163.57</v>
      </c>
      <c r="AM210" s="99">
        <v>197.82</v>
      </c>
      <c r="AN210" s="99">
        <v>59.37</v>
      </c>
      <c r="AO210" s="101">
        <v>3.347</v>
      </c>
      <c r="AP210" s="99">
        <v>132.94999999999999</v>
      </c>
      <c r="AQ210" s="99">
        <v>202.02</v>
      </c>
      <c r="AR210" s="99">
        <v>108.25</v>
      </c>
      <c r="AS210" s="99">
        <v>11.18</v>
      </c>
      <c r="AT210" s="99">
        <v>16.93</v>
      </c>
      <c r="AU210" s="99">
        <v>5.47</v>
      </c>
      <c r="AV210" s="99">
        <v>11.79</v>
      </c>
      <c r="AW210" s="99">
        <v>4.99</v>
      </c>
      <c r="AX210" s="99">
        <v>31.13</v>
      </c>
      <c r="AY210" s="99">
        <v>40.1</v>
      </c>
      <c r="AZ210" s="99">
        <v>4.07</v>
      </c>
      <c r="BA210" s="99">
        <v>1.45</v>
      </c>
      <c r="BB210" s="99">
        <v>17.920000000000002</v>
      </c>
      <c r="BC210" s="99">
        <v>40.42</v>
      </c>
      <c r="BD210" s="99">
        <v>27.5</v>
      </c>
      <c r="BE210" s="99">
        <v>34.479999999999997</v>
      </c>
      <c r="BF210" s="99">
        <v>92.75</v>
      </c>
      <c r="BG210" s="99">
        <v>16.239999999999998</v>
      </c>
      <c r="BH210" s="99">
        <v>10.43</v>
      </c>
      <c r="BI210" s="99">
        <v>16.91</v>
      </c>
      <c r="BJ210" s="99">
        <v>4.18</v>
      </c>
      <c r="BK210" s="99">
        <v>67.42</v>
      </c>
      <c r="BL210" s="99">
        <v>9.1999999999999993</v>
      </c>
      <c r="BM210" s="99">
        <v>11.81</v>
      </c>
    </row>
    <row r="211" spans="1:65" x14ac:dyDescent="0.25">
      <c r="A211" s="13">
        <v>4643620800</v>
      </c>
      <c r="B211" s="14" t="s">
        <v>537</v>
      </c>
      <c r="C211" s="14" t="s">
        <v>540</v>
      </c>
      <c r="D211" s="14" t="s">
        <v>541</v>
      </c>
      <c r="E211" s="99">
        <v>15.62</v>
      </c>
      <c r="F211" s="99">
        <v>7.01</v>
      </c>
      <c r="G211" s="99">
        <v>4.99</v>
      </c>
      <c r="H211" s="99">
        <v>1.51</v>
      </c>
      <c r="I211" s="99">
        <v>1.17</v>
      </c>
      <c r="J211" s="99">
        <v>4.53</v>
      </c>
      <c r="K211" s="99">
        <v>3.4</v>
      </c>
      <c r="L211" s="99">
        <v>1.47</v>
      </c>
      <c r="M211" s="99">
        <v>4.72</v>
      </c>
      <c r="N211" s="99">
        <v>4.34</v>
      </c>
      <c r="O211" s="99">
        <v>0.78</v>
      </c>
      <c r="P211" s="99">
        <v>1.88</v>
      </c>
      <c r="Q211" s="99">
        <v>3.68</v>
      </c>
      <c r="R211" s="99">
        <v>4.45</v>
      </c>
      <c r="S211" s="99">
        <v>5.21</v>
      </c>
      <c r="T211" s="99">
        <v>4.4000000000000004</v>
      </c>
      <c r="U211" s="99">
        <v>4.7300000000000004</v>
      </c>
      <c r="V211" s="99">
        <v>1.52</v>
      </c>
      <c r="W211" s="99">
        <v>2.33</v>
      </c>
      <c r="X211" s="99">
        <v>2.0499999999999998</v>
      </c>
      <c r="Y211" s="99">
        <v>19.96</v>
      </c>
      <c r="Z211" s="99">
        <v>8.43</v>
      </c>
      <c r="AA211" s="99">
        <v>3.23</v>
      </c>
      <c r="AB211" s="99">
        <v>1.86</v>
      </c>
      <c r="AC211" s="99">
        <v>3.84</v>
      </c>
      <c r="AD211" s="99">
        <v>2.74</v>
      </c>
      <c r="AE211" s="92">
        <v>983.44</v>
      </c>
      <c r="AF211" s="92">
        <v>513883.26</v>
      </c>
      <c r="AG211" s="100">
        <v>6.9</v>
      </c>
      <c r="AH211" s="92">
        <v>2541.5</v>
      </c>
      <c r="AI211" s="99" t="s">
        <v>786</v>
      </c>
      <c r="AJ211" s="99">
        <v>104.43</v>
      </c>
      <c r="AK211" s="99">
        <v>72.09</v>
      </c>
      <c r="AL211" s="99">
        <v>176.52</v>
      </c>
      <c r="AM211" s="99">
        <v>199.17</v>
      </c>
      <c r="AN211" s="99">
        <v>54.18</v>
      </c>
      <c r="AO211" s="101">
        <v>2.97</v>
      </c>
      <c r="AP211" s="99">
        <v>143.44999999999999</v>
      </c>
      <c r="AQ211" s="99">
        <v>117.75</v>
      </c>
      <c r="AR211" s="99">
        <v>117.58</v>
      </c>
      <c r="AS211" s="99">
        <v>10.78</v>
      </c>
      <c r="AT211" s="99">
        <v>17.36</v>
      </c>
      <c r="AU211" s="99">
        <v>5.7</v>
      </c>
      <c r="AV211" s="99">
        <v>11.32</v>
      </c>
      <c r="AW211" s="99">
        <v>5.09</v>
      </c>
      <c r="AX211" s="99">
        <v>26.89</v>
      </c>
      <c r="AY211" s="99">
        <v>40.520000000000003</v>
      </c>
      <c r="AZ211" s="99">
        <v>4.12</v>
      </c>
      <c r="BA211" s="99">
        <v>1.5</v>
      </c>
      <c r="BB211" s="99">
        <v>20.260000000000002</v>
      </c>
      <c r="BC211" s="99">
        <v>30.86</v>
      </c>
      <c r="BD211" s="99">
        <v>18.440000000000001</v>
      </c>
      <c r="BE211" s="99">
        <v>28.61</v>
      </c>
      <c r="BF211" s="99">
        <v>97.7</v>
      </c>
      <c r="BG211" s="99">
        <v>3.79</v>
      </c>
      <c r="BH211" s="99">
        <v>9.77</v>
      </c>
      <c r="BI211" s="99">
        <v>16.53</v>
      </c>
      <c r="BJ211" s="99">
        <v>3.5</v>
      </c>
      <c r="BK211" s="99">
        <v>50.94</v>
      </c>
      <c r="BL211" s="99">
        <v>9.15</v>
      </c>
      <c r="BM211" s="99">
        <v>12.68</v>
      </c>
    </row>
    <row r="212" spans="1:65" x14ac:dyDescent="0.25">
      <c r="A212" s="13">
        <v>4716860300</v>
      </c>
      <c r="B212" s="14" t="s">
        <v>542</v>
      </c>
      <c r="C212" s="14" t="s">
        <v>543</v>
      </c>
      <c r="D212" s="14" t="s">
        <v>544</v>
      </c>
      <c r="E212" s="99">
        <v>15.63</v>
      </c>
      <c r="F212" s="99">
        <v>6.87</v>
      </c>
      <c r="G212" s="99">
        <v>4.5199999999999996</v>
      </c>
      <c r="H212" s="99">
        <v>1.44</v>
      </c>
      <c r="I212" s="99">
        <v>1.2</v>
      </c>
      <c r="J212" s="99">
        <v>4.57</v>
      </c>
      <c r="K212" s="99">
        <v>3.48</v>
      </c>
      <c r="L212" s="99">
        <v>1.43</v>
      </c>
      <c r="M212" s="99">
        <v>4.43</v>
      </c>
      <c r="N212" s="99">
        <v>5.0999999999999996</v>
      </c>
      <c r="O212" s="99">
        <v>0.73</v>
      </c>
      <c r="P212" s="99">
        <v>1.88</v>
      </c>
      <c r="Q212" s="99">
        <v>3.77</v>
      </c>
      <c r="R212" s="99">
        <v>4.43</v>
      </c>
      <c r="S212" s="99">
        <v>5.13</v>
      </c>
      <c r="T212" s="99">
        <v>4.75</v>
      </c>
      <c r="U212" s="99">
        <v>4.49</v>
      </c>
      <c r="V212" s="99">
        <v>1.54</v>
      </c>
      <c r="W212" s="99">
        <v>2.78</v>
      </c>
      <c r="X212" s="99">
        <v>1.98</v>
      </c>
      <c r="Y212" s="99">
        <v>19.41</v>
      </c>
      <c r="Z212" s="99">
        <v>8.18</v>
      </c>
      <c r="AA212" s="99">
        <v>3.52</v>
      </c>
      <c r="AB212" s="99">
        <v>1.89</v>
      </c>
      <c r="AC212" s="99">
        <v>3.87</v>
      </c>
      <c r="AD212" s="99">
        <v>2.67</v>
      </c>
      <c r="AE212" s="92">
        <v>1328.85</v>
      </c>
      <c r="AF212" s="92">
        <v>419653.25</v>
      </c>
      <c r="AG212" s="100">
        <v>6.81</v>
      </c>
      <c r="AH212" s="92">
        <v>2054.6</v>
      </c>
      <c r="AI212" s="99" t="s">
        <v>786</v>
      </c>
      <c r="AJ212" s="99">
        <v>88.44</v>
      </c>
      <c r="AK212" s="99">
        <v>74.760000000000005</v>
      </c>
      <c r="AL212" s="99">
        <v>163.19999999999999</v>
      </c>
      <c r="AM212" s="99">
        <v>195.53</v>
      </c>
      <c r="AN212" s="99">
        <v>53.3</v>
      </c>
      <c r="AO212" s="101">
        <v>2.94</v>
      </c>
      <c r="AP212" s="99">
        <v>107</v>
      </c>
      <c r="AQ212" s="99">
        <v>123.1</v>
      </c>
      <c r="AR212" s="99">
        <v>95.5</v>
      </c>
      <c r="AS212" s="99">
        <v>10.93</v>
      </c>
      <c r="AT212" s="99">
        <v>21.95</v>
      </c>
      <c r="AU212" s="99">
        <v>4.95</v>
      </c>
      <c r="AV212" s="99">
        <v>11.89</v>
      </c>
      <c r="AW212" s="99">
        <v>4.92</v>
      </c>
      <c r="AX212" s="99">
        <v>19.829999999999998</v>
      </c>
      <c r="AY212" s="99">
        <v>46.5</v>
      </c>
      <c r="AZ212" s="99">
        <v>4.05</v>
      </c>
      <c r="BA212" s="99">
        <v>1.58</v>
      </c>
      <c r="BB212" s="99">
        <v>15.17</v>
      </c>
      <c r="BC212" s="99">
        <v>30.69</v>
      </c>
      <c r="BD212" s="99">
        <v>23.59</v>
      </c>
      <c r="BE212" s="99">
        <v>28.35</v>
      </c>
      <c r="BF212" s="99">
        <v>78.25</v>
      </c>
      <c r="BG212" s="99">
        <v>34</v>
      </c>
      <c r="BH212" s="99">
        <v>13.66</v>
      </c>
      <c r="BI212" s="99">
        <v>17.3</v>
      </c>
      <c r="BJ212" s="99">
        <v>3.21</v>
      </c>
      <c r="BK212" s="99">
        <v>57.25</v>
      </c>
      <c r="BL212" s="99">
        <v>10.02</v>
      </c>
      <c r="BM212" s="99">
        <v>12.55</v>
      </c>
    </row>
    <row r="213" spans="1:65" x14ac:dyDescent="0.25">
      <c r="A213" s="13">
        <v>4718260330</v>
      </c>
      <c r="B213" s="14" t="s">
        <v>542</v>
      </c>
      <c r="C213" s="14" t="s">
        <v>545</v>
      </c>
      <c r="D213" s="14" t="s">
        <v>546</v>
      </c>
      <c r="E213" s="99">
        <v>15.65</v>
      </c>
      <c r="F213" s="99">
        <v>7.19</v>
      </c>
      <c r="G213" s="99">
        <v>4.59</v>
      </c>
      <c r="H213" s="99">
        <v>1.47</v>
      </c>
      <c r="I213" s="99">
        <v>1.2</v>
      </c>
      <c r="J213" s="99">
        <v>4.5999999999999996</v>
      </c>
      <c r="K213" s="99">
        <v>3.45</v>
      </c>
      <c r="L213" s="99">
        <v>1.43</v>
      </c>
      <c r="M213" s="99">
        <v>4.53</v>
      </c>
      <c r="N213" s="99">
        <v>5.1100000000000003</v>
      </c>
      <c r="O213" s="99">
        <v>0.72</v>
      </c>
      <c r="P213" s="99">
        <v>1.88</v>
      </c>
      <c r="Q213" s="99">
        <v>3.81</v>
      </c>
      <c r="R213" s="99">
        <v>4.47</v>
      </c>
      <c r="S213" s="99">
        <v>5.22</v>
      </c>
      <c r="T213" s="99">
        <v>4.79</v>
      </c>
      <c r="U213" s="99">
        <v>4.4400000000000004</v>
      </c>
      <c r="V213" s="99">
        <v>1.53</v>
      </c>
      <c r="W213" s="99">
        <v>2.71</v>
      </c>
      <c r="X213" s="99">
        <v>1.96</v>
      </c>
      <c r="Y213" s="99">
        <v>19.21</v>
      </c>
      <c r="Z213" s="99">
        <v>8.17</v>
      </c>
      <c r="AA213" s="99">
        <v>3.32</v>
      </c>
      <c r="AB213" s="99">
        <v>1.92</v>
      </c>
      <c r="AC213" s="99">
        <v>3.76</v>
      </c>
      <c r="AD213" s="99">
        <v>2.68</v>
      </c>
      <c r="AE213" s="92">
        <v>1128.8599999999999</v>
      </c>
      <c r="AF213" s="92">
        <v>415969.25</v>
      </c>
      <c r="AG213" s="100">
        <v>6.8</v>
      </c>
      <c r="AH213" s="92">
        <v>2033.87</v>
      </c>
      <c r="AI213" s="99" t="s">
        <v>786</v>
      </c>
      <c r="AJ213" s="99">
        <v>94.92</v>
      </c>
      <c r="AK213" s="99">
        <v>63.58</v>
      </c>
      <c r="AL213" s="99">
        <v>158.5</v>
      </c>
      <c r="AM213" s="99">
        <v>195.53</v>
      </c>
      <c r="AN213" s="99">
        <v>52.71</v>
      </c>
      <c r="AO213" s="101">
        <v>2.9780000000000002</v>
      </c>
      <c r="AP213" s="99">
        <v>88.75</v>
      </c>
      <c r="AQ213" s="99">
        <v>117.53</v>
      </c>
      <c r="AR213" s="99">
        <v>104.17</v>
      </c>
      <c r="AS213" s="99">
        <v>10.85</v>
      </c>
      <c r="AT213" s="99">
        <v>16.93</v>
      </c>
      <c r="AU213" s="99">
        <v>5.45</v>
      </c>
      <c r="AV213" s="99">
        <v>11.8</v>
      </c>
      <c r="AW213" s="99">
        <v>5.14</v>
      </c>
      <c r="AX213" s="99">
        <v>21.54</v>
      </c>
      <c r="AY213" s="99">
        <v>38.630000000000003</v>
      </c>
      <c r="AZ213" s="99">
        <v>4.1500000000000004</v>
      </c>
      <c r="BA213" s="99">
        <v>1.28</v>
      </c>
      <c r="BB213" s="99">
        <v>16.47</v>
      </c>
      <c r="BC213" s="99">
        <v>42.56</v>
      </c>
      <c r="BD213" s="99">
        <v>35.58</v>
      </c>
      <c r="BE213" s="99">
        <v>47.18</v>
      </c>
      <c r="BF213" s="99">
        <v>93.24</v>
      </c>
      <c r="BG213" s="99">
        <v>8.73</v>
      </c>
      <c r="BH213" s="99">
        <v>12.71</v>
      </c>
      <c r="BI213" s="99">
        <v>15.94</v>
      </c>
      <c r="BJ213" s="99">
        <v>4.1500000000000004</v>
      </c>
      <c r="BK213" s="99">
        <v>76.67</v>
      </c>
      <c r="BL213" s="99">
        <v>10.02</v>
      </c>
      <c r="BM213" s="99">
        <v>13.78</v>
      </c>
    </row>
    <row r="214" spans="1:65" x14ac:dyDescent="0.25">
      <c r="A214" s="13">
        <v>4727180400</v>
      </c>
      <c r="B214" s="14" t="s">
        <v>542</v>
      </c>
      <c r="C214" s="14" t="s">
        <v>547</v>
      </c>
      <c r="D214" s="14" t="s">
        <v>548</v>
      </c>
      <c r="E214" s="99">
        <v>15.63</v>
      </c>
      <c r="F214" s="99">
        <v>7.18</v>
      </c>
      <c r="G214" s="99">
        <v>4.71</v>
      </c>
      <c r="H214" s="99">
        <v>1.44</v>
      </c>
      <c r="I214" s="99">
        <v>1.2</v>
      </c>
      <c r="J214" s="99">
        <v>4.5599999999999996</v>
      </c>
      <c r="K214" s="99">
        <v>3.46</v>
      </c>
      <c r="L214" s="99">
        <v>1.42</v>
      </c>
      <c r="M214" s="99">
        <v>4.4800000000000004</v>
      </c>
      <c r="N214" s="99">
        <v>4.9800000000000004</v>
      </c>
      <c r="O214" s="99">
        <v>0.72</v>
      </c>
      <c r="P214" s="99">
        <v>1.88</v>
      </c>
      <c r="Q214" s="99">
        <v>3.83</v>
      </c>
      <c r="R214" s="99">
        <v>4.49</v>
      </c>
      <c r="S214" s="99">
        <v>5.22</v>
      </c>
      <c r="T214" s="99">
        <v>4.87</v>
      </c>
      <c r="U214" s="99">
        <v>4.3499999999999996</v>
      </c>
      <c r="V214" s="99">
        <v>1.53</v>
      </c>
      <c r="W214" s="99">
        <v>2.77</v>
      </c>
      <c r="X214" s="99">
        <v>1.95</v>
      </c>
      <c r="Y214" s="99">
        <v>19.25</v>
      </c>
      <c r="Z214" s="99">
        <v>8.14</v>
      </c>
      <c r="AA214" s="99">
        <v>3.41</v>
      </c>
      <c r="AB214" s="99">
        <v>1.85</v>
      </c>
      <c r="AC214" s="99">
        <v>3.8</v>
      </c>
      <c r="AD214" s="99">
        <v>2.7</v>
      </c>
      <c r="AE214" s="92">
        <v>1161.82</v>
      </c>
      <c r="AF214" s="92">
        <v>378495.75</v>
      </c>
      <c r="AG214" s="100">
        <v>6.93</v>
      </c>
      <c r="AH214" s="92">
        <v>1873.25</v>
      </c>
      <c r="AI214" s="99" t="s">
        <v>786</v>
      </c>
      <c r="AJ214" s="99">
        <v>103.6</v>
      </c>
      <c r="AK214" s="99">
        <v>58.19</v>
      </c>
      <c r="AL214" s="99">
        <v>161.79</v>
      </c>
      <c r="AM214" s="99">
        <v>195.53</v>
      </c>
      <c r="AN214" s="99">
        <v>58.5</v>
      </c>
      <c r="AO214" s="101">
        <v>3.03</v>
      </c>
      <c r="AP214" s="99">
        <v>128.97999999999999</v>
      </c>
      <c r="AQ214" s="99">
        <v>128.78</v>
      </c>
      <c r="AR214" s="99">
        <v>100.48</v>
      </c>
      <c r="AS214" s="99">
        <v>10.81</v>
      </c>
      <c r="AT214" s="99">
        <v>21.14</v>
      </c>
      <c r="AU214" s="99">
        <v>5</v>
      </c>
      <c r="AV214" s="99">
        <v>11.99</v>
      </c>
      <c r="AW214" s="99">
        <v>4.99</v>
      </c>
      <c r="AX214" s="99">
        <v>28.38</v>
      </c>
      <c r="AY214" s="99">
        <v>40.81</v>
      </c>
      <c r="AZ214" s="99">
        <v>4.1100000000000003</v>
      </c>
      <c r="BA214" s="99">
        <v>1.42</v>
      </c>
      <c r="BB214" s="99">
        <v>16.3</v>
      </c>
      <c r="BC214" s="99">
        <v>51.87</v>
      </c>
      <c r="BD214" s="99">
        <v>43.17</v>
      </c>
      <c r="BE214" s="99">
        <v>41.43</v>
      </c>
      <c r="BF214" s="99">
        <v>85.92</v>
      </c>
      <c r="BG214" s="99">
        <v>19.5</v>
      </c>
      <c r="BH214" s="99">
        <v>14.14</v>
      </c>
      <c r="BI214" s="99">
        <v>12.29</v>
      </c>
      <c r="BJ214" s="99">
        <v>4.1500000000000004</v>
      </c>
      <c r="BK214" s="99">
        <v>59.15</v>
      </c>
      <c r="BL214" s="99">
        <v>9.6999999999999993</v>
      </c>
      <c r="BM214" s="99">
        <v>12.55</v>
      </c>
    </row>
    <row r="215" spans="1:65" x14ac:dyDescent="0.25">
      <c r="A215" s="13">
        <v>4728940500</v>
      </c>
      <c r="B215" s="14" t="s">
        <v>542</v>
      </c>
      <c r="C215" s="14" t="s">
        <v>549</v>
      </c>
      <c r="D215" s="14" t="s">
        <v>550</v>
      </c>
      <c r="E215" s="99">
        <v>15.61</v>
      </c>
      <c r="F215" s="99">
        <v>7.13</v>
      </c>
      <c r="G215" s="99">
        <v>4.9400000000000004</v>
      </c>
      <c r="H215" s="99">
        <v>1.45</v>
      </c>
      <c r="I215" s="99">
        <v>1.19</v>
      </c>
      <c r="J215" s="99">
        <v>4.6900000000000004</v>
      </c>
      <c r="K215" s="99">
        <v>3.59</v>
      </c>
      <c r="L215" s="99">
        <v>1.48</v>
      </c>
      <c r="M215" s="99">
        <v>4.58</v>
      </c>
      <c r="N215" s="99">
        <v>4.8600000000000003</v>
      </c>
      <c r="O215" s="99">
        <v>0.72</v>
      </c>
      <c r="P215" s="99">
        <v>1.89</v>
      </c>
      <c r="Q215" s="99">
        <v>3.89</v>
      </c>
      <c r="R215" s="99">
        <v>4.49</v>
      </c>
      <c r="S215" s="99">
        <v>5.37</v>
      </c>
      <c r="T215" s="99">
        <v>5.0999999999999996</v>
      </c>
      <c r="U215" s="99">
        <v>4.76</v>
      </c>
      <c r="V215" s="99">
        <v>1.66</v>
      </c>
      <c r="W215" s="99">
        <v>2.81</v>
      </c>
      <c r="X215" s="99">
        <v>1.99</v>
      </c>
      <c r="Y215" s="99">
        <v>19.850000000000001</v>
      </c>
      <c r="Z215" s="99">
        <v>8.8800000000000008</v>
      </c>
      <c r="AA215" s="99">
        <v>3.78</v>
      </c>
      <c r="AB215" s="99">
        <v>1.93</v>
      </c>
      <c r="AC215" s="99">
        <v>3.89</v>
      </c>
      <c r="AD215" s="99">
        <v>2.71</v>
      </c>
      <c r="AE215" s="92">
        <v>1142.94</v>
      </c>
      <c r="AF215" s="92">
        <v>401981.5</v>
      </c>
      <c r="AG215" s="100">
        <v>6.92</v>
      </c>
      <c r="AH215" s="92">
        <v>1990.15</v>
      </c>
      <c r="AI215" s="99" t="s">
        <v>786</v>
      </c>
      <c r="AJ215" s="99">
        <v>103.86</v>
      </c>
      <c r="AK215" s="99">
        <v>54.28</v>
      </c>
      <c r="AL215" s="99">
        <v>158.13999999999999</v>
      </c>
      <c r="AM215" s="99">
        <v>195.53</v>
      </c>
      <c r="AN215" s="99">
        <v>52.8</v>
      </c>
      <c r="AO215" s="101">
        <v>2.927</v>
      </c>
      <c r="AP215" s="99">
        <v>92</v>
      </c>
      <c r="AQ215" s="99">
        <v>113.4</v>
      </c>
      <c r="AR215" s="99">
        <v>101.33</v>
      </c>
      <c r="AS215" s="99">
        <v>10.95</v>
      </c>
      <c r="AT215" s="99">
        <v>16.79</v>
      </c>
      <c r="AU215" s="99">
        <v>5.07</v>
      </c>
      <c r="AV215" s="99">
        <v>11.84</v>
      </c>
      <c r="AW215" s="99">
        <v>4.8499999999999996</v>
      </c>
      <c r="AX215" s="99">
        <v>17.899999999999999</v>
      </c>
      <c r="AY215" s="99">
        <v>42.75</v>
      </c>
      <c r="AZ215" s="99">
        <v>4.0599999999999996</v>
      </c>
      <c r="BA215" s="99">
        <v>1.41</v>
      </c>
      <c r="BB215" s="99">
        <v>16.940000000000001</v>
      </c>
      <c r="BC215" s="99">
        <v>34.51</v>
      </c>
      <c r="BD215" s="99">
        <v>29.95</v>
      </c>
      <c r="BE215" s="99">
        <v>29.81</v>
      </c>
      <c r="BF215" s="99">
        <v>67</v>
      </c>
      <c r="BG215" s="99">
        <v>14.99</v>
      </c>
      <c r="BH215" s="99">
        <v>13.79</v>
      </c>
      <c r="BI215" s="99">
        <v>22.1</v>
      </c>
      <c r="BJ215" s="99">
        <v>3.35</v>
      </c>
      <c r="BK215" s="99">
        <v>42.2</v>
      </c>
      <c r="BL215" s="99">
        <v>10.08</v>
      </c>
      <c r="BM215" s="99">
        <v>13.12</v>
      </c>
    </row>
    <row r="216" spans="1:65" x14ac:dyDescent="0.25">
      <c r="A216" s="13">
        <v>4734980325</v>
      </c>
      <c r="B216" s="14" t="s">
        <v>542</v>
      </c>
      <c r="C216" s="14" t="s">
        <v>555</v>
      </c>
      <c r="D216" s="14" t="s">
        <v>819</v>
      </c>
      <c r="E216" s="99">
        <v>15.63</v>
      </c>
      <c r="F216" s="99">
        <v>7.12</v>
      </c>
      <c r="G216" s="99">
        <v>4.75</v>
      </c>
      <c r="H216" s="99">
        <v>1.43</v>
      </c>
      <c r="I216" s="99">
        <v>1.19</v>
      </c>
      <c r="J216" s="99">
        <v>4.68</v>
      </c>
      <c r="K216" s="99">
        <v>3.29</v>
      </c>
      <c r="L216" s="99">
        <v>1.42</v>
      </c>
      <c r="M216" s="99">
        <v>4.4400000000000004</v>
      </c>
      <c r="N216" s="99">
        <v>5.0999999999999996</v>
      </c>
      <c r="O216" s="99">
        <v>0.72</v>
      </c>
      <c r="P216" s="99">
        <v>1.88</v>
      </c>
      <c r="Q216" s="99">
        <v>3.81</v>
      </c>
      <c r="R216" s="99">
        <v>4.45</v>
      </c>
      <c r="S216" s="99">
        <v>5.1100000000000003</v>
      </c>
      <c r="T216" s="99">
        <v>4.8</v>
      </c>
      <c r="U216" s="99">
        <v>4.4800000000000004</v>
      </c>
      <c r="V216" s="99">
        <v>1.52</v>
      </c>
      <c r="W216" s="99">
        <v>2.67</v>
      </c>
      <c r="X216" s="99">
        <v>1.96</v>
      </c>
      <c r="Y216" s="99">
        <v>19.13</v>
      </c>
      <c r="Z216" s="99">
        <v>8.52</v>
      </c>
      <c r="AA216" s="99">
        <v>3.29</v>
      </c>
      <c r="AB216" s="99">
        <v>1.84</v>
      </c>
      <c r="AC216" s="99">
        <v>3.8</v>
      </c>
      <c r="AD216" s="99">
        <v>2.69</v>
      </c>
      <c r="AE216" s="92">
        <v>1662.7</v>
      </c>
      <c r="AF216" s="92">
        <v>458181.75</v>
      </c>
      <c r="AG216" s="100">
        <v>6.76</v>
      </c>
      <c r="AH216" s="92">
        <v>2232.16</v>
      </c>
      <c r="AI216" s="99" t="s">
        <v>786</v>
      </c>
      <c r="AJ216" s="99">
        <v>99</v>
      </c>
      <c r="AK216" s="99">
        <v>46.42</v>
      </c>
      <c r="AL216" s="99">
        <v>145.42000000000002</v>
      </c>
      <c r="AM216" s="99">
        <v>195.53</v>
      </c>
      <c r="AN216" s="99">
        <v>60</v>
      </c>
      <c r="AO216" s="101">
        <v>2.9390000000000001</v>
      </c>
      <c r="AP216" s="99">
        <v>88.88</v>
      </c>
      <c r="AQ216" s="99">
        <v>130.54</v>
      </c>
      <c r="AR216" s="99">
        <v>96.09</v>
      </c>
      <c r="AS216" s="99">
        <v>10.82</v>
      </c>
      <c r="AT216" s="99">
        <v>24.51</v>
      </c>
      <c r="AU216" s="99">
        <v>5.37</v>
      </c>
      <c r="AV216" s="99">
        <v>10.88</v>
      </c>
      <c r="AW216" s="99">
        <v>5.14</v>
      </c>
      <c r="AX216" s="99">
        <v>28.49</v>
      </c>
      <c r="AY216" s="99">
        <v>44.9</v>
      </c>
      <c r="AZ216" s="99">
        <v>4.0599999999999996</v>
      </c>
      <c r="BA216" s="99">
        <v>1.1599999999999999</v>
      </c>
      <c r="BB216" s="99">
        <v>14.9</v>
      </c>
      <c r="BC216" s="99">
        <v>59.25</v>
      </c>
      <c r="BD216" s="99">
        <v>41.25</v>
      </c>
      <c r="BE216" s="99">
        <v>45</v>
      </c>
      <c r="BF216" s="99">
        <v>88.5</v>
      </c>
      <c r="BG216" s="99">
        <v>12.81</v>
      </c>
      <c r="BH216" s="99">
        <v>14.43</v>
      </c>
      <c r="BI216" s="99">
        <v>16.46</v>
      </c>
      <c r="BJ216" s="99">
        <v>3.92</v>
      </c>
      <c r="BK216" s="99">
        <v>70</v>
      </c>
      <c r="BL216" s="99">
        <v>10.029999999999999</v>
      </c>
      <c r="BM216" s="99">
        <v>14.06</v>
      </c>
    </row>
    <row r="217" spans="1:65" x14ac:dyDescent="0.25">
      <c r="A217" s="13">
        <v>4732820600</v>
      </c>
      <c r="B217" s="14" t="s">
        <v>542</v>
      </c>
      <c r="C217" s="14" t="s">
        <v>551</v>
      </c>
      <c r="D217" s="14" t="s">
        <v>552</v>
      </c>
      <c r="E217" s="99">
        <v>15.64</v>
      </c>
      <c r="F217" s="99">
        <v>6.91</v>
      </c>
      <c r="G217" s="99">
        <v>4.95</v>
      </c>
      <c r="H217" s="99">
        <v>1.32</v>
      </c>
      <c r="I217" s="99">
        <v>1.18</v>
      </c>
      <c r="J217" s="99">
        <v>4.7</v>
      </c>
      <c r="K217" s="99">
        <v>3.69</v>
      </c>
      <c r="L217" s="99">
        <v>1.47</v>
      </c>
      <c r="M217" s="99">
        <v>4.5599999999999996</v>
      </c>
      <c r="N217" s="99">
        <v>4.9400000000000004</v>
      </c>
      <c r="O217" s="99">
        <v>0.71</v>
      </c>
      <c r="P217" s="99">
        <v>1.9</v>
      </c>
      <c r="Q217" s="99">
        <v>3.94</v>
      </c>
      <c r="R217" s="99">
        <v>4.45</v>
      </c>
      <c r="S217" s="99">
        <v>5.41</v>
      </c>
      <c r="T217" s="99">
        <v>5.09</v>
      </c>
      <c r="U217" s="99">
        <v>4.93</v>
      </c>
      <c r="V217" s="99">
        <v>1.63</v>
      </c>
      <c r="W217" s="99">
        <v>2.8</v>
      </c>
      <c r="X217" s="99">
        <v>2.04</v>
      </c>
      <c r="Y217" s="99">
        <v>19.98</v>
      </c>
      <c r="Z217" s="99">
        <v>8.64</v>
      </c>
      <c r="AA217" s="99">
        <v>3.62</v>
      </c>
      <c r="AB217" s="99">
        <v>1.96</v>
      </c>
      <c r="AC217" s="99">
        <v>3.94</v>
      </c>
      <c r="AD217" s="99">
        <v>2.69</v>
      </c>
      <c r="AE217" s="92">
        <v>1584.14</v>
      </c>
      <c r="AF217" s="92">
        <v>404087.25</v>
      </c>
      <c r="AG217" s="100">
        <v>6.81</v>
      </c>
      <c r="AH217" s="92">
        <v>1977.98</v>
      </c>
      <c r="AI217" s="99" t="s">
        <v>786</v>
      </c>
      <c r="AJ217" s="99">
        <v>107.57</v>
      </c>
      <c r="AK217" s="99">
        <v>40.07</v>
      </c>
      <c r="AL217" s="99">
        <v>147.63999999999999</v>
      </c>
      <c r="AM217" s="99">
        <v>195.53</v>
      </c>
      <c r="AN217" s="99">
        <v>53.2</v>
      </c>
      <c r="AO217" s="101">
        <v>2.927</v>
      </c>
      <c r="AP217" s="99">
        <v>85.86</v>
      </c>
      <c r="AQ217" s="99">
        <v>112.6</v>
      </c>
      <c r="AR217" s="99">
        <v>99.9</v>
      </c>
      <c r="AS217" s="99">
        <v>11</v>
      </c>
      <c r="AT217" s="99">
        <v>21.01</v>
      </c>
      <c r="AU217" s="99">
        <v>5.34</v>
      </c>
      <c r="AV217" s="99">
        <v>11.75</v>
      </c>
      <c r="AW217" s="99">
        <v>4.74</v>
      </c>
      <c r="AX217" s="99">
        <v>26.13</v>
      </c>
      <c r="AY217" s="99">
        <v>48.52</v>
      </c>
      <c r="AZ217" s="99">
        <v>4.05</v>
      </c>
      <c r="BA217" s="99">
        <v>1.29</v>
      </c>
      <c r="BB217" s="99">
        <v>9.59</v>
      </c>
      <c r="BC217" s="99">
        <v>28.71</v>
      </c>
      <c r="BD217" s="99">
        <v>28.79</v>
      </c>
      <c r="BE217" s="99">
        <v>27.23</v>
      </c>
      <c r="BF217" s="99">
        <v>79.900000000000006</v>
      </c>
      <c r="BG217" s="99">
        <v>17.059999999999999</v>
      </c>
      <c r="BH217" s="99">
        <v>13.39</v>
      </c>
      <c r="BI217" s="99">
        <v>19.3</v>
      </c>
      <c r="BJ217" s="99">
        <v>3.94</v>
      </c>
      <c r="BK217" s="99">
        <v>61.75</v>
      </c>
      <c r="BL217" s="99">
        <v>9.73</v>
      </c>
      <c r="BM217" s="99">
        <v>12.93</v>
      </c>
    </row>
    <row r="218" spans="1:65" x14ac:dyDescent="0.25">
      <c r="A218" s="13">
        <v>4734100640</v>
      </c>
      <c r="B218" s="14" t="s">
        <v>542</v>
      </c>
      <c r="C218" s="14" t="s">
        <v>553</v>
      </c>
      <c r="D218" s="14" t="s">
        <v>554</v>
      </c>
      <c r="E218" s="99">
        <v>15.62</v>
      </c>
      <c r="F218" s="99">
        <v>7.11</v>
      </c>
      <c r="G218" s="99">
        <v>4.41</v>
      </c>
      <c r="H218" s="99">
        <v>1.46</v>
      </c>
      <c r="I218" s="99">
        <v>1.19</v>
      </c>
      <c r="J218" s="99">
        <v>4.49</v>
      </c>
      <c r="K218" s="99">
        <v>3.47</v>
      </c>
      <c r="L218" s="99">
        <v>1.41</v>
      </c>
      <c r="M218" s="99">
        <v>4.32</v>
      </c>
      <c r="N218" s="99">
        <v>4.8499999999999996</v>
      </c>
      <c r="O218" s="99">
        <v>0.73</v>
      </c>
      <c r="P218" s="99">
        <v>1.88</v>
      </c>
      <c r="Q218" s="99">
        <v>3.75</v>
      </c>
      <c r="R218" s="99">
        <v>4.4000000000000004</v>
      </c>
      <c r="S218" s="99">
        <v>5.0599999999999996</v>
      </c>
      <c r="T218" s="99">
        <v>4.58</v>
      </c>
      <c r="U218" s="99">
        <v>4.38</v>
      </c>
      <c r="V218" s="99">
        <v>1.49</v>
      </c>
      <c r="W218" s="99">
        <v>2.74</v>
      </c>
      <c r="X218" s="99">
        <v>1.94</v>
      </c>
      <c r="Y218" s="99">
        <v>19.38</v>
      </c>
      <c r="Z218" s="99">
        <v>8.19</v>
      </c>
      <c r="AA218" s="99">
        <v>3.29</v>
      </c>
      <c r="AB218" s="99">
        <v>1.78</v>
      </c>
      <c r="AC218" s="99">
        <v>3.79</v>
      </c>
      <c r="AD218" s="99">
        <v>2.64</v>
      </c>
      <c r="AE218" s="92">
        <v>1122.04</v>
      </c>
      <c r="AF218" s="92">
        <v>373670.25</v>
      </c>
      <c r="AG218" s="100">
        <v>6.76</v>
      </c>
      <c r="AH218" s="92">
        <v>1818.92</v>
      </c>
      <c r="AI218" s="99">
        <v>192.19</v>
      </c>
      <c r="AJ218" s="99" t="s">
        <v>786</v>
      </c>
      <c r="AK218" s="99" t="s">
        <v>786</v>
      </c>
      <c r="AL218" s="99">
        <v>192.19</v>
      </c>
      <c r="AM218" s="99">
        <v>195.53</v>
      </c>
      <c r="AN218" s="99">
        <v>41.25</v>
      </c>
      <c r="AO218" s="101">
        <v>2.9140000000000001</v>
      </c>
      <c r="AP218" s="99">
        <v>118.63</v>
      </c>
      <c r="AQ218" s="99">
        <v>142.5</v>
      </c>
      <c r="AR218" s="99">
        <v>87.34</v>
      </c>
      <c r="AS218" s="99">
        <v>10.84</v>
      </c>
      <c r="AT218" s="99">
        <v>22.68</v>
      </c>
      <c r="AU218" s="99">
        <v>5.0999999999999996</v>
      </c>
      <c r="AV218" s="99">
        <v>11.65</v>
      </c>
      <c r="AW218" s="99">
        <v>4.4800000000000004</v>
      </c>
      <c r="AX218" s="99">
        <v>18.86</v>
      </c>
      <c r="AY218" s="99">
        <v>40.5</v>
      </c>
      <c r="AZ218" s="99">
        <v>4.01</v>
      </c>
      <c r="BA218" s="99">
        <v>1.57</v>
      </c>
      <c r="BB218" s="99">
        <v>18.25</v>
      </c>
      <c r="BC218" s="99">
        <v>48.29</v>
      </c>
      <c r="BD218" s="99">
        <v>32.5</v>
      </c>
      <c r="BE218" s="99">
        <v>33.49</v>
      </c>
      <c r="BF218" s="99">
        <v>116.13</v>
      </c>
      <c r="BG218" s="99">
        <v>9.76</v>
      </c>
      <c r="BH218" s="99">
        <v>15.49</v>
      </c>
      <c r="BI218" s="99">
        <v>9.25</v>
      </c>
      <c r="BJ218" s="99">
        <v>2.93</v>
      </c>
      <c r="BK218" s="99">
        <v>64.540000000000006</v>
      </c>
      <c r="BL218" s="99">
        <v>9.99</v>
      </c>
      <c r="BM218" s="99">
        <v>12.29</v>
      </c>
    </row>
    <row r="219" spans="1:65" x14ac:dyDescent="0.25">
      <c r="A219" s="13">
        <v>4734980700</v>
      </c>
      <c r="B219" s="14" t="s">
        <v>542</v>
      </c>
      <c r="C219" s="14" t="s">
        <v>555</v>
      </c>
      <c r="D219" s="14" t="s">
        <v>556</v>
      </c>
      <c r="E219" s="99">
        <v>15.61</v>
      </c>
      <c r="F219" s="99">
        <v>6.97</v>
      </c>
      <c r="G219" s="99">
        <v>5.01</v>
      </c>
      <c r="H219" s="99">
        <v>1.45</v>
      </c>
      <c r="I219" s="99">
        <v>1.19</v>
      </c>
      <c r="J219" s="99">
        <v>4.66</v>
      </c>
      <c r="K219" s="99">
        <v>3.53</v>
      </c>
      <c r="L219" s="99">
        <v>1.48</v>
      </c>
      <c r="M219" s="99">
        <v>4.58</v>
      </c>
      <c r="N219" s="99">
        <v>5.0999999999999996</v>
      </c>
      <c r="O219" s="99">
        <v>0.71</v>
      </c>
      <c r="P219" s="99">
        <v>1.9</v>
      </c>
      <c r="Q219" s="99">
        <v>3.92</v>
      </c>
      <c r="R219" s="99">
        <v>4.5</v>
      </c>
      <c r="S219" s="99">
        <v>5.49</v>
      </c>
      <c r="T219" s="99">
        <v>5.05</v>
      </c>
      <c r="U219" s="99">
        <v>5.05</v>
      </c>
      <c r="V219" s="99">
        <v>1.63</v>
      </c>
      <c r="W219" s="99">
        <v>2.82</v>
      </c>
      <c r="X219" s="99">
        <v>2.0499999999999998</v>
      </c>
      <c r="Y219" s="99">
        <v>20.05</v>
      </c>
      <c r="Z219" s="99">
        <v>8.82</v>
      </c>
      <c r="AA219" s="99">
        <v>3.62</v>
      </c>
      <c r="AB219" s="99">
        <v>2.0299999999999998</v>
      </c>
      <c r="AC219" s="99">
        <v>3.98</v>
      </c>
      <c r="AD219" s="99">
        <v>2.73</v>
      </c>
      <c r="AE219" s="92">
        <v>1684.16</v>
      </c>
      <c r="AF219" s="92">
        <v>518487.75</v>
      </c>
      <c r="AG219" s="100">
        <v>6.59</v>
      </c>
      <c r="AH219" s="92">
        <v>2481.39</v>
      </c>
      <c r="AI219" s="99" t="s">
        <v>786</v>
      </c>
      <c r="AJ219" s="99">
        <v>107.29</v>
      </c>
      <c r="AK219" s="99">
        <v>78.03</v>
      </c>
      <c r="AL219" s="99">
        <v>185.32</v>
      </c>
      <c r="AM219" s="99">
        <v>216.69</v>
      </c>
      <c r="AN219" s="99">
        <v>54.89</v>
      </c>
      <c r="AO219" s="101">
        <v>3.0070000000000001</v>
      </c>
      <c r="AP219" s="99">
        <v>115.69</v>
      </c>
      <c r="AQ219" s="99">
        <v>126.1</v>
      </c>
      <c r="AR219" s="99">
        <v>107.13</v>
      </c>
      <c r="AS219" s="99">
        <v>11</v>
      </c>
      <c r="AT219" s="99">
        <v>23.92</v>
      </c>
      <c r="AU219" s="99">
        <v>5.14</v>
      </c>
      <c r="AV219" s="99">
        <v>11.22</v>
      </c>
      <c r="AW219" s="99">
        <v>5.01</v>
      </c>
      <c r="AX219" s="99">
        <v>29.18</v>
      </c>
      <c r="AY219" s="99">
        <v>49.57</v>
      </c>
      <c r="AZ219" s="99">
        <v>4.1900000000000004</v>
      </c>
      <c r="BA219" s="99">
        <v>1.34</v>
      </c>
      <c r="BB219" s="99">
        <v>16.399999999999999</v>
      </c>
      <c r="BC219" s="99">
        <v>33.520000000000003</v>
      </c>
      <c r="BD219" s="99">
        <v>19.920000000000002</v>
      </c>
      <c r="BE219" s="99">
        <v>28.12</v>
      </c>
      <c r="BF219" s="99">
        <v>97.72</v>
      </c>
      <c r="BG219" s="99">
        <v>7.89</v>
      </c>
      <c r="BH219" s="99">
        <v>14.82</v>
      </c>
      <c r="BI219" s="99">
        <v>22.8</v>
      </c>
      <c r="BJ219" s="99">
        <v>3.93</v>
      </c>
      <c r="BK219" s="99">
        <v>73.069999999999993</v>
      </c>
      <c r="BL219" s="99">
        <v>10.08</v>
      </c>
      <c r="BM219" s="99">
        <v>13.46</v>
      </c>
    </row>
    <row r="220" spans="1:65" x14ac:dyDescent="0.25">
      <c r="A220" s="13">
        <v>4810180020</v>
      </c>
      <c r="B220" s="14" t="s">
        <v>557</v>
      </c>
      <c r="C220" s="14" t="s">
        <v>558</v>
      </c>
      <c r="D220" s="14" t="s">
        <v>559</v>
      </c>
      <c r="E220" s="99">
        <v>14.63</v>
      </c>
      <c r="F220" s="99">
        <v>6.97</v>
      </c>
      <c r="G220" s="99">
        <v>4.79</v>
      </c>
      <c r="H220" s="99">
        <v>1.33</v>
      </c>
      <c r="I220" s="99">
        <v>1.19</v>
      </c>
      <c r="J220" s="99">
        <v>4.63</v>
      </c>
      <c r="K220" s="99">
        <v>3.53</v>
      </c>
      <c r="L220" s="99">
        <v>1.53</v>
      </c>
      <c r="M220" s="99">
        <v>4.53</v>
      </c>
      <c r="N220" s="99">
        <v>4.5599999999999996</v>
      </c>
      <c r="O220" s="99">
        <v>0.73</v>
      </c>
      <c r="P220" s="99">
        <v>1.77</v>
      </c>
      <c r="Q220" s="99">
        <v>3.92</v>
      </c>
      <c r="R220" s="99">
        <v>4.43</v>
      </c>
      <c r="S220" s="99">
        <v>5.14</v>
      </c>
      <c r="T220" s="99">
        <v>4.55</v>
      </c>
      <c r="U220" s="99">
        <v>4.6399999999999997</v>
      </c>
      <c r="V220" s="99">
        <v>1.54</v>
      </c>
      <c r="W220" s="99">
        <v>2.58</v>
      </c>
      <c r="X220" s="99">
        <v>1.98</v>
      </c>
      <c r="Y220" s="99">
        <v>19.41</v>
      </c>
      <c r="Z220" s="99">
        <v>9.25</v>
      </c>
      <c r="AA220" s="99">
        <v>3.33</v>
      </c>
      <c r="AB220" s="99">
        <v>1.9</v>
      </c>
      <c r="AC220" s="99">
        <v>3.86</v>
      </c>
      <c r="AD220" s="99">
        <v>2.68</v>
      </c>
      <c r="AE220" s="92">
        <v>962.05</v>
      </c>
      <c r="AF220" s="92">
        <v>403669</v>
      </c>
      <c r="AG220" s="100">
        <v>6.79</v>
      </c>
      <c r="AH220" s="92">
        <v>1973.94</v>
      </c>
      <c r="AI220" s="99" t="s">
        <v>786</v>
      </c>
      <c r="AJ220" s="99">
        <v>190.92</v>
      </c>
      <c r="AK220" s="99">
        <v>55.61</v>
      </c>
      <c r="AL220" s="99">
        <v>246.52999999999997</v>
      </c>
      <c r="AM220" s="99">
        <v>203.98</v>
      </c>
      <c r="AN220" s="99">
        <v>70.349999999999994</v>
      </c>
      <c r="AO220" s="101">
        <v>2.863</v>
      </c>
      <c r="AP220" s="99">
        <v>143.38</v>
      </c>
      <c r="AQ220" s="99">
        <v>117.81</v>
      </c>
      <c r="AR220" s="99">
        <v>116</v>
      </c>
      <c r="AS220" s="99">
        <v>10.85</v>
      </c>
      <c r="AT220" s="99">
        <v>22.68</v>
      </c>
      <c r="AU220" s="99">
        <v>4.7699999999999996</v>
      </c>
      <c r="AV220" s="99">
        <v>13.63</v>
      </c>
      <c r="AW220" s="99">
        <v>4.7</v>
      </c>
      <c r="AX220" s="99">
        <v>25.25</v>
      </c>
      <c r="AY220" s="99">
        <v>40.33</v>
      </c>
      <c r="AZ220" s="99">
        <v>4.12</v>
      </c>
      <c r="BA220" s="99">
        <v>1.43</v>
      </c>
      <c r="BB220" s="99">
        <v>14.24</v>
      </c>
      <c r="BC220" s="99">
        <v>40.81</v>
      </c>
      <c r="BD220" s="99">
        <v>31.75</v>
      </c>
      <c r="BE220" s="99">
        <v>41.81</v>
      </c>
      <c r="BF220" s="99">
        <v>98.7</v>
      </c>
      <c r="BG220" s="99">
        <v>12.89</v>
      </c>
      <c r="BH220" s="99">
        <v>10.23</v>
      </c>
      <c r="BI220" s="99">
        <v>14.04</v>
      </c>
      <c r="BJ220" s="99">
        <v>3.99</v>
      </c>
      <c r="BK220" s="99">
        <v>58.17</v>
      </c>
      <c r="BL220" s="99">
        <v>10.48</v>
      </c>
      <c r="BM220" s="99">
        <v>12.01</v>
      </c>
    </row>
    <row r="221" spans="1:65" x14ac:dyDescent="0.25">
      <c r="A221" s="13">
        <v>4811100040</v>
      </c>
      <c r="B221" s="14" t="s">
        <v>557</v>
      </c>
      <c r="C221" s="14" t="s">
        <v>560</v>
      </c>
      <c r="D221" s="14" t="s">
        <v>561</v>
      </c>
      <c r="E221" s="99">
        <v>15.13</v>
      </c>
      <c r="F221" s="99">
        <v>7.21</v>
      </c>
      <c r="G221" s="99">
        <v>4.5599999999999996</v>
      </c>
      <c r="H221" s="99">
        <v>1.43</v>
      </c>
      <c r="I221" s="99">
        <v>1.17</v>
      </c>
      <c r="J221" s="99">
        <v>4.53</v>
      </c>
      <c r="K221" s="99">
        <v>3.49</v>
      </c>
      <c r="L221" s="99">
        <v>1.44</v>
      </c>
      <c r="M221" s="99">
        <v>4.32</v>
      </c>
      <c r="N221" s="99">
        <v>3.87</v>
      </c>
      <c r="O221" s="99">
        <v>0.73</v>
      </c>
      <c r="P221" s="99">
        <v>1.77</v>
      </c>
      <c r="Q221" s="99">
        <v>3.84</v>
      </c>
      <c r="R221" s="99">
        <v>4.29</v>
      </c>
      <c r="S221" s="99">
        <v>5.4</v>
      </c>
      <c r="T221" s="99">
        <v>4.37</v>
      </c>
      <c r="U221" s="99">
        <v>4.6399999999999997</v>
      </c>
      <c r="V221" s="99">
        <v>1.52</v>
      </c>
      <c r="W221" s="99">
        <v>2.56</v>
      </c>
      <c r="X221" s="99">
        <v>2</v>
      </c>
      <c r="Y221" s="99">
        <v>19.66</v>
      </c>
      <c r="Z221" s="99">
        <v>8.5500000000000007</v>
      </c>
      <c r="AA221" s="99">
        <v>3.18</v>
      </c>
      <c r="AB221" s="99">
        <v>1.79</v>
      </c>
      <c r="AC221" s="99">
        <v>3.78</v>
      </c>
      <c r="AD221" s="99">
        <v>2.61</v>
      </c>
      <c r="AE221" s="92">
        <v>1210.4000000000001</v>
      </c>
      <c r="AF221" s="92">
        <v>270212.25</v>
      </c>
      <c r="AG221" s="100">
        <v>6.96</v>
      </c>
      <c r="AH221" s="92">
        <v>1343.38</v>
      </c>
      <c r="AI221" s="99" t="s">
        <v>786</v>
      </c>
      <c r="AJ221" s="99">
        <v>109.16</v>
      </c>
      <c r="AK221" s="99">
        <v>56.29</v>
      </c>
      <c r="AL221" s="99">
        <v>165.45</v>
      </c>
      <c r="AM221" s="99">
        <v>203.88</v>
      </c>
      <c r="AN221" s="99">
        <v>54.75</v>
      </c>
      <c r="AO221" s="101">
        <v>2.774</v>
      </c>
      <c r="AP221" s="99">
        <v>82</v>
      </c>
      <c r="AQ221" s="99">
        <v>119.5</v>
      </c>
      <c r="AR221" s="99">
        <v>92</v>
      </c>
      <c r="AS221" s="99">
        <v>10.87</v>
      </c>
      <c r="AT221" s="99">
        <v>19.29</v>
      </c>
      <c r="AU221" s="99">
        <v>5.79</v>
      </c>
      <c r="AV221" s="99">
        <v>11.99</v>
      </c>
      <c r="AW221" s="99">
        <v>5.07</v>
      </c>
      <c r="AX221" s="99">
        <v>24.69</v>
      </c>
      <c r="AY221" s="99">
        <v>51.5</v>
      </c>
      <c r="AZ221" s="99">
        <v>3.96</v>
      </c>
      <c r="BA221" s="99">
        <v>1.45</v>
      </c>
      <c r="BB221" s="99">
        <v>10.45</v>
      </c>
      <c r="BC221" s="99">
        <v>48.91</v>
      </c>
      <c r="BD221" s="99">
        <v>32.1</v>
      </c>
      <c r="BE221" s="99">
        <v>43.17</v>
      </c>
      <c r="BF221" s="99">
        <v>78</v>
      </c>
      <c r="BG221" s="99">
        <v>6.23</v>
      </c>
      <c r="BH221" s="99">
        <v>9.7799999999999994</v>
      </c>
      <c r="BI221" s="99">
        <v>15</v>
      </c>
      <c r="BJ221" s="99">
        <v>4.0599999999999996</v>
      </c>
      <c r="BK221" s="99">
        <v>63.5</v>
      </c>
      <c r="BL221" s="99">
        <v>9.8699999999999992</v>
      </c>
      <c r="BM221" s="99">
        <v>11.44</v>
      </c>
    </row>
    <row r="222" spans="1:65" x14ac:dyDescent="0.25">
      <c r="A222" s="13">
        <v>4823104100</v>
      </c>
      <c r="B222" s="14" t="s">
        <v>557</v>
      </c>
      <c r="C222" s="14" t="s">
        <v>808</v>
      </c>
      <c r="D222" s="14" t="s">
        <v>853</v>
      </c>
      <c r="E222" s="99">
        <v>14.61</v>
      </c>
      <c r="F222" s="99">
        <v>6.94</v>
      </c>
      <c r="G222" s="99">
        <v>4.76</v>
      </c>
      <c r="H222" s="99">
        <v>1.54</v>
      </c>
      <c r="I222" s="99">
        <v>1.17</v>
      </c>
      <c r="J222" s="99">
        <v>4.62</v>
      </c>
      <c r="K222" s="99">
        <v>3.43</v>
      </c>
      <c r="L222" s="99">
        <v>1.47</v>
      </c>
      <c r="M222" s="99">
        <v>4.51</v>
      </c>
      <c r="N222" s="99">
        <v>4.55</v>
      </c>
      <c r="O222" s="99">
        <v>0.72</v>
      </c>
      <c r="P222" s="99">
        <v>1.78</v>
      </c>
      <c r="Q222" s="99">
        <v>4.03</v>
      </c>
      <c r="R222" s="99">
        <v>4.38</v>
      </c>
      <c r="S222" s="99">
        <v>5.56</v>
      </c>
      <c r="T222" s="99">
        <v>4.7699999999999996</v>
      </c>
      <c r="U222" s="99">
        <v>5.28</v>
      </c>
      <c r="V222" s="99">
        <v>1.62</v>
      </c>
      <c r="W222" s="99">
        <v>2.77</v>
      </c>
      <c r="X222" s="99">
        <v>2.09</v>
      </c>
      <c r="Y222" s="99">
        <v>20.29</v>
      </c>
      <c r="Z222" s="99">
        <v>9.01</v>
      </c>
      <c r="AA222" s="99">
        <v>3.55</v>
      </c>
      <c r="AB222" s="99">
        <v>2.02</v>
      </c>
      <c r="AC222" s="99">
        <v>4.05</v>
      </c>
      <c r="AD222" s="99">
        <v>2.67</v>
      </c>
      <c r="AE222" s="92">
        <v>1473.18</v>
      </c>
      <c r="AF222" s="92">
        <v>417731.5</v>
      </c>
      <c r="AG222" s="100">
        <v>6.88</v>
      </c>
      <c r="AH222" s="92">
        <v>2055.94</v>
      </c>
      <c r="AI222" s="99" t="s">
        <v>786</v>
      </c>
      <c r="AJ222" s="99">
        <v>168.22</v>
      </c>
      <c r="AK222" s="99">
        <v>83.87</v>
      </c>
      <c r="AL222" s="99">
        <v>252.09</v>
      </c>
      <c r="AM222" s="99">
        <v>203.49</v>
      </c>
      <c r="AN222" s="99">
        <v>62.5</v>
      </c>
      <c r="AO222" s="101">
        <v>2.9849999999999999</v>
      </c>
      <c r="AP222" s="99">
        <v>75.040000000000006</v>
      </c>
      <c r="AQ222" s="99">
        <v>155</v>
      </c>
      <c r="AR222" s="99">
        <v>74.44</v>
      </c>
      <c r="AS222" s="99">
        <v>11.02</v>
      </c>
      <c r="AT222" s="99">
        <v>20.76</v>
      </c>
      <c r="AU222" s="99">
        <v>5.96</v>
      </c>
      <c r="AV222" s="99">
        <v>11.54</v>
      </c>
      <c r="AW222" s="99">
        <v>4.8899999999999997</v>
      </c>
      <c r="AX222" s="99">
        <v>31.96</v>
      </c>
      <c r="AY222" s="99">
        <v>75.86</v>
      </c>
      <c r="AZ222" s="99">
        <v>4.01</v>
      </c>
      <c r="BA222" s="99">
        <v>1.52</v>
      </c>
      <c r="BB222" s="99">
        <v>11.49</v>
      </c>
      <c r="BC222" s="99">
        <v>58.78</v>
      </c>
      <c r="BD222" s="99">
        <v>40.43</v>
      </c>
      <c r="BE222" s="99">
        <v>51.85</v>
      </c>
      <c r="BF222" s="99">
        <v>69.06</v>
      </c>
      <c r="BG222" s="99">
        <v>22.13</v>
      </c>
      <c r="BH222" s="99">
        <v>11.97</v>
      </c>
      <c r="BI222" s="99">
        <v>18.75</v>
      </c>
      <c r="BJ222" s="99">
        <v>4.2699999999999996</v>
      </c>
      <c r="BK222" s="99">
        <v>56.29</v>
      </c>
      <c r="BL222" s="99">
        <v>10.68</v>
      </c>
      <c r="BM222" s="99">
        <v>10.96</v>
      </c>
    </row>
    <row r="223" spans="1:65" x14ac:dyDescent="0.25">
      <c r="A223" s="13">
        <v>4812420080</v>
      </c>
      <c r="B223" s="14" t="s">
        <v>557</v>
      </c>
      <c r="C223" s="14" t="s">
        <v>793</v>
      </c>
      <c r="D223" s="14" t="s">
        <v>562</v>
      </c>
      <c r="E223" s="99">
        <v>14.6</v>
      </c>
      <c r="F223" s="99">
        <v>6.98</v>
      </c>
      <c r="G223" s="99">
        <v>4.55</v>
      </c>
      <c r="H223" s="99">
        <v>1.35</v>
      </c>
      <c r="I223" s="99">
        <v>1.19</v>
      </c>
      <c r="J223" s="99">
        <v>4.62</v>
      </c>
      <c r="K223" s="99">
        <v>3.49</v>
      </c>
      <c r="L223" s="99">
        <v>1.44</v>
      </c>
      <c r="M223" s="99">
        <v>4.4400000000000004</v>
      </c>
      <c r="N223" s="99">
        <v>4.54</v>
      </c>
      <c r="O223" s="99">
        <v>0.73</v>
      </c>
      <c r="P223" s="99">
        <v>1.79</v>
      </c>
      <c r="Q223" s="99">
        <v>3.98</v>
      </c>
      <c r="R223" s="99">
        <v>4.37</v>
      </c>
      <c r="S223" s="99">
        <v>5.38</v>
      </c>
      <c r="T223" s="99">
        <v>4.57</v>
      </c>
      <c r="U223" s="99">
        <v>5.01</v>
      </c>
      <c r="V223" s="99">
        <v>1.55</v>
      </c>
      <c r="W223" s="99">
        <v>2.64</v>
      </c>
      <c r="X223" s="99">
        <v>2.08</v>
      </c>
      <c r="Y223" s="99">
        <v>20.079999999999998</v>
      </c>
      <c r="Z223" s="99">
        <v>9.01</v>
      </c>
      <c r="AA223" s="99">
        <v>3.19</v>
      </c>
      <c r="AB223" s="99">
        <v>1.82</v>
      </c>
      <c r="AC223" s="99">
        <v>3.88</v>
      </c>
      <c r="AD223" s="99">
        <v>2.71</v>
      </c>
      <c r="AE223" s="92">
        <v>1828.53</v>
      </c>
      <c r="AF223" s="92">
        <v>501645</v>
      </c>
      <c r="AG223" s="100">
        <v>6.8</v>
      </c>
      <c r="AH223" s="92">
        <v>2452.5100000000002</v>
      </c>
      <c r="AI223" s="99" t="s">
        <v>786</v>
      </c>
      <c r="AJ223" s="99">
        <v>135.57</v>
      </c>
      <c r="AK223" s="99">
        <v>62.5</v>
      </c>
      <c r="AL223" s="99">
        <v>198.07</v>
      </c>
      <c r="AM223" s="99">
        <v>203.88</v>
      </c>
      <c r="AN223" s="99">
        <v>68.03</v>
      </c>
      <c r="AO223" s="101">
        <v>2.887</v>
      </c>
      <c r="AP223" s="99">
        <v>122.34</v>
      </c>
      <c r="AQ223" s="99">
        <v>107.96</v>
      </c>
      <c r="AR223" s="99">
        <v>135.63</v>
      </c>
      <c r="AS223" s="99">
        <v>10.94</v>
      </c>
      <c r="AT223" s="99">
        <v>17.66</v>
      </c>
      <c r="AU223" s="99">
        <v>4.79</v>
      </c>
      <c r="AV223" s="99">
        <v>8.41</v>
      </c>
      <c r="AW223" s="99">
        <v>4.53</v>
      </c>
      <c r="AX223" s="99">
        <v>37.54</v>
      </c>
      <c r="AY223" s="99">
        <v>65.61</v>
      </c>
      <c r="AZ223" s="99">
        <v>4.04</v>
      </c>
      <c r="BA223" s="99">
        <v>1.5</v>
      </c>
      <c r="BB223" s="99">
        <v>13.52</v>
      </c>
      <c r="BC223" s="99">
        <v>27.83</v>
      </c>
      <c r="BD223" s="99">
        <v>31.71</v>
      </c>
      <c r="BE223" s="99">
        <v>34.04</v>
      </c>
      <c r="BF223" s="99">
        <v>93.41</v>
      </c>
      <c r="BG223" s="99">
        <v>4.3099999999999996</v>
      </c>
      <c r="BH223" s="99">
        <v>13.52</v>
      </c>
      <c r="BI223" s="99">
        <v>21.42</v>
      </c>
      <c r="BJ223" s="99">
        <v>3.9</v>
      </c>
      <c r="BK223" s="99">
        <v>59.79</v>
      </c>
      <c r="BL223" s="99">
        <v>10.15</v>
      </c>
      <c r="BM223" s="99">
        <v>10.63</v>
      </c>
    </row>
    <row r="224" spans="1:65" x14ac:dyDescent="0.25">
      <c r="A224" s="13">
        <v>4813140120</v>
      </c>
      <c r="B224" s="14" t="s">
        <v>557</v>
      </c>
      <c r="C224" s="14" t="s">
        <v>563</v>
      </c>
      <c r="D224" s="14" t="s">
        <v>564</v>
      </c>
      <c r="E224" s="99">
        <v>14.61</v>
      </c>
      <c r="F224" s="99">
        <v>6.87</v>
      </c>
      <c r="G224" s="99">
        <v>4.62</v>
      </c>
      <c r="H224" s="99">
        <v>1.55</v>
      </c>
      <c r="I224" s="99">
        <v>1.19</v>
      </c>
      <c r="J224" s="99">
        <v>4.6500000000000004</v>
      </c>
      <c r="K224" s="99">
        <v>3.44</v>
      </c>
      <c r="L224" s="99">
        <v>1.48</v>
      </c>
      <c r="M224" s="99">
        <v>4.55</v>
      </c>
      <c r="N224" s="99">
        <v>4.6399999999999997</v>
      </c>
      <c r="O224" s="99">
        <v>0.71</v>
      </c>
      <c r="P224" s="99">
        <v>1.79</v>
      </c>
      <c r="Q224" s="99">
        <v>3.92</v>
      </c>
      <c r="R224" s="99">
        <v>4.43</v>
      </c>
      <c r="S224" s="99">
        <v>5.3</v>
      </c>
      <c r="T224" s="99">
        <v>4.84</v>
      </c>
      <c r="U224" s="99">
        <v>4.66</v>
      </c>
      <c r="V224" s="99">
        <v>1.58</v>
      </c>
      <c r="W224" s="99">
        <v>2.71</v>
      </c>
      <c r="X224" s="99">
        <v>1.98</v>
      </c>
      <c r="Y224" s="99">
        <v>19.73</v>
      </c>
      <c r="Z224" s="99">
        <v>9.1999999999999993</v>
      </c>
      <c r="AA224" s="99">
        <v>3.49</v>
      </c>
      <c r="AB224" s="99">
        <v>1.89</v>
      </c>
      <c r="AC224" s="99">
        <v>3.82</v>
      </c>
      <c r="AD224" s="99">
        <v>2.72</v>
      </c>
      <c r="AE224" s="92">
        <v>1111.06</v>
      </c>
      <c r="AF224" s="92">
        <v>435012</v>
      </c>
      <c r="AG224" s="100">
        <v>6.78</v>
      </c>
      <c r="AH224" s="92">
        <v>2122.6799999999998</v>
      </c>
      <c r="AI224" s="99" t="s">
        <v>786</v>
      </c>
      <c r="AJ224" s="99">
        <v>153.27000000000001</v>
      </c>
      <c r="AK224" s="99">
        <v>59.83</v>
      </c>
      <c r="AL224" s="99">
        <v>213.10000000000002</v>
      </c>
      <c r="AM224" s="99">
        <v>200.88</v>
      </c>
      <c r="AN224" s="99">
        <v>64.45</v>
      </c>
      <c r="AO224" s="101">
        <v>2.8610000000000002</v>
      </c>
      <c r="AP224" s="99">
        <v>125.44</v>
      </c>
      <c r="AQ224" s="99">
        <v>141.24</v>
      </c>
      <c r="AR224" s="99">
        <v>121.5</v>
      </c>
      <c r="AS224" s="99">
        <v>10.95</v>
      </c>
      <c r="AT224" s="99">
        <v>27.5</v>
      </c>
      <c r="AU224" s="99">
        <v>5.49</v>
      </c>
      <c r="AV224" s="99">
        <v>11.38</v>
      </c>
      <c r="AW224" s="99">
        <v>5.0999999999999996</v>
      </c>
      <c r="AX224" s="99">
        <v>26.25</v>
      </c>
      <c r="AY224" s="99">
        <v>36.67</v>
      </c>
      <c r="AZ224" s="99">
        <v>4.04</v>
      </c>
      <c r="BA224" s="99">
        <v>1.49</v>
      </c>
      <c r="BB224" s="99">
        <v>13.24</v>
      </c>
      <c r="BC224" s="99">
        <v>45.91</v>
      </c>
      <c r="BD224" s="99">
        <v>27.55</v>
      </c>
      <c r="BE224" s="99">
        <v>45.08</v>
      </c>
      <c r="BF224" s="99">
        <v>77.08</v>
      </c>
      <c r="BG224" s="99">
        <v>10.62</v>
      </c>
      <c r="BH224" s="99">
        <v>11.67</v>
      </c>
      <c r="BI224" s="99">
        <v>15.75</v>
      </c>
      <c r="BJ224" s="99">
        <v>4.5999999999999996</v>
      </c>
      <c r="BK224" s="99">
        <v>59.92</v>
      </c>
      <c r="BL224" s="99">
        <v>10.51</v>
      </c>
      <c r="BM224" s="99">
        <v>11.6</v>
      </c>
    </row>
    <row r="225" spans="1:65" x14ac:dyDescent="0.25">
      <c r="A225" s="13">
        <v>4826420180</v>
      </c>
      <c r="B225" s="14" t="s">
        <v>557</v>
      </c>
      <c r="C225" s="14" t="s">
        <v>574</v>
      </c>
      <c r="D225" s="14" t="s">
        <v>575</v>
      </c>
      <c r="E225" s="99">
        <v>14.61</v>
      </c>
      <c r="F225" s="99">
        <v>6.9</v>
      </c>
      <c r="G225" s="99">
        <v>4.5999999999999996</v>
      </c>
      <c r="H225" s="99">
        <v>1.61</v>
      </c>
      <c r="I225" s="99">
        <v>1.17</v>
      </c>
      <c r="J225" s="99">
        <v>4.62</v>
      </c>
      <c r="K225" s="99">
        <v>3.41</v>
      </c>
      <c r="L225" s="99">
        <v>1.44</v>
      </c>
      <c r="M225" s="99">
        <v>4.45</v>
      </c>
      <c r="N225" s="99">
        <v>4.63</v>
      </c>
      <c r="O225" s="99">
        <v>0.7</v>
      </c>
      <c r="P225" s="99">
        <v>1.78</v>
      </c>
      <c r="Q225" s="99">
        <v>3.99</v>
      </c>
      <c r="R225" s="99">
        <v>4.38</v>
      </c>
      <c r="S225" s="99">
        <v>5.41</v>
      </c>
      <c r="T225" s="99">
        <v>4.83</v>
      </c>
      <c r="U225" s="99">
        <v>4.93</v>
      </c>
      <c r="V225" s="99">
        <v>1.57</v>
      </c>
      <c r="W225" s="99">
        <v>2.69</v>
      </c>
      <c r="X225" s="99">
        <v>2.0299999999999998</v>
      </c>
      <c r="Y225" s="99">
        <v>20.079999999999998</v>
      </c>
      <c r="Z225" s="99">
        <v>8.93</v>
      </c>
      <c r="AA225" s="99">
        <v>3.46</v>
      </c>
      <c r="AB225" s="99">
        <v>1.9</v>
      </c>
      <c r="AC225" s="99">
        <v>3.85</v>
      </c>
      <c r="AD225" s="99">
        <v>2.71</v>
      </c>
      <c r="AE225" s="92">
        <v>1480.15</v>
      </c>
      <c r="AF225" s="92">
        <v>324725</v>
      </c>
      <c r="AG225" s="100">
        <v>6.88</v>
      </c>
      <c r="AH225" s="92">
        <v>1600.58</v>
      </c>
      <c r="AI225" s="99" t="s">
        <v>786</v>
      </c>
      <c r="AJ225" s="99">
        <v>152.03</v>
      </c>
      <c r="AK225" s="99">
        <v>48.72</v>
      </c>
      <c r="AL225" s="99">
        <v>200.75</v>
      </c>
      <c r="AM225" s="99">
        <v>203.88</v>
      </c>
      <c r="AN225" s="99">
        <v>60.66</v>
      </c>
      <c r="AO225" s="101">
        <v>2.875</v>
      </c>
      <c r="AP225" s="99">
        <v>115.24</v>
      </c>
      <c r="AQ225" s="99">
        <v>136.38</v>
      </c>
      <c r="AR225" s="99">
        <v>128.13</v>
      </c>
      <c r="AS225" s="99">
        <v>10.96</v>
      </c>
      <c r="AT225" s="99">
        <v>27.14</v>
      </c>
      <c r="AU225" s="99">
        <v>4.51</v>
      </c>
      <c r="AV225" s="99">
        <v>10.89</v>
      </c>
      <c r="AW225" s="99">
        <v>4.3600000000000003</v>
      </c>
      <c r="AX225" s="99">
        <v>22.56</v>
      </c>
      <c r="AY225" s="99">
        <v>49.05</v>
      </c>
      <c r="AZ225" s="99">
        <v>4.03</v>
      </c>
      <c r="BA225" s="99">
        <v>1.35</v>
      </c>
      <c r="BB225" s="99">
        <v>10.57</v>
      </c>
      <c r="BC225" s="99">
        <v>37.44</v>
      </c>
      <c r="BD225" s="99">
        <v>30.49</v>
      </c>
      <c r="BE225" s="99">
        <v>45.62</v>
      </c>
      <c r="BF225" s="99">
        <v>88.16</v>
      </c>
      <c r="BG225" s="99">
        <v>21.93</v>
      </c>
      <c r="BH225" s="99">
        <v>11.89</v>
      </c>
      <c r="BI225" s="99">
        <v>18.13</v>
      </c>
      <c r="BJ225" s="99">
        <v>4.34</v>
      </c>
      <c r="BK225" s="99">
        <v>75.709999999999994</v>
      </c>
      <c r="BL225" s="99">
        <v>10.5</v>
      </c>
      <c r="BM225" s="99">
        <v>10.93</v>
      </c>
    </row>
    <row r="226" spans="1:65" x14ac:dyDescent="0.25">
      <c r="A226" s="13">
        <v>4818580200</v>
      </c>
      <c r="B226" s="14" t="s">
        <v>557</v>
      </c>
      <c r="C226" s="14" t="s">
        <v>567</v>
      </c>
      <c r="D226" s="14" t="s">
        <v>568</v>
      </c>
      <c r="E226" s="99">
        <v>14.61</v>
      </c>
      <c r="F226" s="99">
        <v>6.93</v>
      </c>
      <c r="G226" s="99">
        <v>4.57</v>
      </c>
      <c r="H226" s="99">
        <v>1.28</v>
      </c>
      <c r="I226" s="99">
        <v>1.18</v>
      </c>
      <c r="J226" s="99">
        <v>4.5999999999999996</v>
      </c>
      <c r="K226" s="99">
        <v>3.48</v>
      </c>
      <c r="L226" s="99">
        <v>1.46</v>
      </c>
      <c r="M226" s="99">
        <v>4.3499999999999996</v>
      </c>
      <c r="N226" s="99">
        <v>4.54</v>
      </c>
      <c r="O226" s="99">
        <v>0.73</v>
      </c>
      <c r="P226" s="99">
        <v>1.78</v>
      </c>
      <c r="Q226" s="99">
        <v>3.96</v>
      </c>
      <c r="R226" s="99">
        <v>4.3899999999999997</v>
      </c>
      <c r="S226" s="99">
        <v>5.13</v>
      </c>
      <c r="T226" s="99">
        <v>4.41</v>
      </c>
      <c r="U226" s="99">
        <v>4.72</v>
      </c>
      <c r="V226" s="99">
        <v>1.52</v>
      </c>
      <c r="W226" s="99">
        <v>2.64</v>
      </c>
      <c r="X226" s="99">
        <v>1.96</v>
      </c>
      <c r="Y226" s="99">
        <v>19.53</v>
      </c>
      <c r="Z226" s="99">
        <v>9.0399999999999991</v>
      </c>
      <c r="AA226" s="99">
        <v>3.05</v>
      </c>
      <c r="AB226" s="99">
        <v>1.8</v>
      </c>
      <c r="AC226" s="99">
        <v>3.79</v>
      </c>
      <c r="AD226" s="99">
        <v>2.67</v>
      </c>
      <c r="AE226" s="92">
        <v>1363.06</v>
      </c>
      <c r="AF226" s="92">
        <v>381893</v>
      </c>
      <c r="AG226" s="100">
        <v>6.88</v>
      </c>
      <c r="AH226" s="92">
        <v>1881.01</v>
      </c>
      <c r="AI226" s="99" t="s">
        <v>786</v>
      </c>
      <c r="AJ226" s="99">
        <v>170.83</v>
      </c>
      <c r="AK226" s="99">
        <v>64.040000000000006</v>
      </c>
      <c r="AL226" s="99">
        <v>234.87</v>
      </c>
      <c r="AM226" s="99">
        <v>203.88</v>
      </c>
      <c r="AN226" s="99">
        <v>67.98</v>
      </c>
      <c r="AO226" s="101">
        <v>2.8860000000000001</v>
      </c>
      <c r="AP226" s="99">
        <v>132.74</v>
      </c>
      <c r="AQ226" s="99">
        <v>105.11</v>
      </c>
      <c r="AR226" s="99">
        <v>109.73</v>
      </c>
      <c r="AS226" s="99">
        <v>10.95</v>
      </c>
      <c r="AT226" s="99">
        <v>26.12</v>
      </c>
      <c r="AU226" s="99">
        <v>5.85</v>
      </c>
      <c r="AV226" s="99">
        <v>13.84</v>
      </c>
      <c r="AW226" s="99">
        <v>5.13</v>
      </c>
      <c r="AX226" s="99">
        <v>23.81</v>
      </c>
      <c r="AY226" s="99">
        <v>37.130000000000003</v>
      </c>
      <c r="AZ226" s="99">
        <v>4.04</v>
      </c>
      <c r="BA226" s="99">
        <v>1.39</v>
      </c>
      <c r="BB226" s="99">
        <v>14.68</v>
      </c>
      <c r="BC226" s="99">
        <v>27.77</v>
      </c>
      <c r="BD226" s="99">
        <v>18.71</v>
      </c>
      <c r="BE226" s="99">
        <v>25.13</v>
      </c>
      <c r="BF226" s="99">
        <v>87.91</v>
      </c>
      <c r="BG226" s="99">
        <v>8.15</v>
      </c>
      <c r="BH226" s="99">
        <v>8.9700000000000006</v>
      </c>
      <c r="BI226" s="99">
        <v>14.42</v>
      </c>
      <c r="BJ226" s="99">
        <v>3.95</v>
      </c>
      <c r="BK226" s="99">
        <v>44.47</v>
      </c>
      <c r="BL226" s="99">
        <v>9.92</v>
      </c>
      <c r="BM226" s="99">
        <v>11.39</v>
      </c>
    </row>
    <row r="227" spans="1:65" x14ac:dyDescent="0.25">
      <c r="A227" s="13">
        <v>4819124240</v>
      </c>
      <c r="B227" s="14" t="s">
        <v>557</v>
      </c>
      <c r="C227" s="14" t="s">
        <v>807</v>
      </c>
      <c r="D227" s="14" t="s">
        <v>569</v>
      </c>
      <c r="E227" s="99">
        <v>14.63</v>
      </c>
      <c r="F227" s="99">
        <v>6.94</v>
      </c>
      <c r="G227" s="99">
        <v>4.76</v>
      </c>
      <c r="H227" s="99">
        <v>1.53</v>
      </c>
      <c r="I227" s="99">
        <v>1.17</v>
      </c>
      <c r="J227" s="99">
        <v>4.62</v>
      </c>
      <c r="K227" s="99">
        <v>3.44</v>
      </c>
      <c r="L227" s="99">
        <v>1.48</v>
      </c>
      <c r="M227" s="99">
        <v>4.51</v>
      </c>
      <c r="N227" s="99">
        <v>4.55</v>
      </c>
      <c r="O227" s="99">
        <v>0.72</v>
      </c>
      <c r="P227" s="99">
        <v>1.78</v>
      </c>
      <c r="Q227" s="99">
        <v>4.05</v>
      </c>
      <c r="R227" s="99">
        <v>4.4000000000000004</v>
      </c>
      <c r="S227" s="99">
        <v>5.53</v>
      </c>
      <c r="T227" s="99">
        <v>4.7300000000000004</v>
      </c>
      <c r="U227" s="99">
        <v>5.26</v>
      </c>
      <c r="V227" s="99">
        <v>1.61</v>
      </c>
      <c r="W227" s="99">
        <v>2.75</v>
      </c>
      <c r="X227" s="99">
        <v>2.08</v>
      </c>
      <c r="Y227" s="99">
        <v>20.21</v>
      </c>
      <c r="Z227" s="99">
        <v>9.07</v>
      </c>
      <c r="AA227" s="99">
        <v>3.51</v>
      </c>
      <c r="AB227" s="99">
        <v>2.0099999999999998</v>
      </c>
      <c r="AC227" s="99">
        <v>4.04</v>
      </c>
      <c r="AD227" s="99">
        <v>2.67</v>
      </c>
      <c r="AE227" s="92">
        <v>1554.17</v>
      </c>
      <c r="AF227" s="92">
        <v>476573.25</v>
      </c>
      <c r="AG227" s="100">
        <v>6.73</v>
      </c>
      <c r="AH227" s="92">
        <v>2315.59</v>
      </c>
      <c r="AI227" s="99" t="s">
        <v>786</v>
      </c>
      <c r="AJ227" s="99">
        <v>168.22</v>
      </c>
      <c r="AK227" s="99">
        <v>83.87</v>
      </c>
      <c r="AL227" s="99">
        <v>252.09</v>
      </c>
      <c r="AM227" s="99">
        <v>203.88</v>
      </c>
      <c r="AN227" s="99">
        <v>54.49</v>
      </c>
      <c r="AO227" s="101">
        <v>3.0110000000000001</v>
      </c>
      <c r="AP227" s="99">
        <v>123.69</v>
      </c>
      <c r="AQ227" s="99">
        <v>133.69</v>
      </c>
      <c r="AR227" s="99">
        <v>136.07</v>
      </c>
      <c r="AS227" s="99">
        <v>11</v>
      </c>
      <c r="AT227" s="99">
        <v>20.14</v>
      </c>
      <c r="AU227" s="99">
        <v>4.8600000000000003</v>
      </c>
      <c r="AV227" s="99">
        <v>11.48</v>
      </c>
      <c r="AW227" s="99">
        <v>4.72</v>
      </c>
      <c r="AX227" s="99">
        <v>35.630000000000003</v>
      </c>
      <c r="AY227" s="99">
        <v>73.709999999999994</v>
      </c>
      <c r="AZ227" s="99">
        <v>4.0199999999999996</v>
      </c>
      <c r="BA227" s="99">
        <v>1.53</v>
      </c>
      <c r="BB227" s="99">
        <v>17.25</v>
      </c>
      <c r="BC227" s="99">
        <v>43.69</v>
      </c>
      <c r="BD227" s="99">
        <v>30.02</v>
      </c>
      <c r="BE227" s="99">
        <v>45.15</v>
      </c>
      <c r="BF227" s="99">
        <v>89.93</v>
      </c>
      <c r="BG227" s="99">
        <v>21.87</v>
      </c>
      <c r="BH227" s="99">
        <v>15.86</v>
      </c>
      <c r="BI227" s="99">
        <v>24.89</v>
      </c>
      <c r="BJ227" s="99">
        <v>4.07</v>
      </c>
      <c r="BK227" s="99">
        <v>86.91</v>
      </c>
      <c r="BL227" s="99">
        <v>10.73</v>
      </c>
      <c r="BM227" s="99">
        <v>11.04</v>
      </c>
    </row>
    <row r="228" spans="1:65" x14ac:dyDescent="0.25">
      <c r="A228" s="13">
        <v>4819124250</v>
      </c>
      <c r="B228" s="14" t="s">
        <v>557</v>
      </c>
      <c r="C228" s="14" t="s">
        <v>807</v>
      </c>
      <c r="D228" s="14" t="s">
        <v>845</v>
      </c>
      <c r="E228" s="99">
        <v>14.63</v>
      </c>
      <c r="F228" s="99">
        <v>6.91</v>
      </c>
      <c r="G228" s="99">
        <v>4.68</v>
      </c>
      <c r="H228" s="99">
        <v>1.54</v>
      </c>
      <c r="I228" s="99">
        <v>1.17</v>
      </c>
      <c r="J228" s="99">
        <v>4.59</v>
      </c>
      <c r="K228" s="99">
        <v>3.41</v>
      </c>
      <c r="L228" s="99">
        <v>1.44</v>
      </c>
      <c r="M228" s="99">
        <v>4.46</v>
      </c>
      <c r="N228" s="99">
        <v>4.55</v>
      </c>
      <c r="O228" s="99">
        <v>0.72</v>
      </c>
      <c r="P228" s="99">
        <v>1.78</v>
      </c>
      <c r="Q228" s="99">
        <v>4.01</v>
      </c>
      <c r="R228" s="99">
        <v>4.38</v>
      </c>
      <c r="S228" s="99">
        <v>5.49</v>
      </c>
      <c r="T228" s="99">
        <v>4.6500000000000004</v>
      </c>
      <c r="U228" s="99">
        <v>5.07</v>
      </c>
      <c r="V228" s="99">
        <v>1.6</v>
      </c>
      <c r="W228" s="99">
        <v>2.76</v>
      </c>
      <c r="X228" s="99">
        <v>2.0499999999999998</v>
      </c>
      <c r="Y228" s="99">
        <v>20.28</v>
      </c>
      <c r="Z228" s="99">
        <v>8.7899999999999991</v>
      </c>
      <c r="AA228" s="99">
        <v>3.45</v>
      </c>
      <c r="AB228" s="99">
        <v>1.96</v>
      </c>
      <c r="AC228" s="99">
        <v>4.01</v>
      </c>
      <c r="AD228" s="99">
        <v>2.65</v>
      </c>
      <c r="AE228" s="92">
        <v>1629.73</v>
      </c>
      <c r="AF228" s="92">
        <v>491623.5</v>
      </c>
      <c r="AG228" s="100">
        <v>6.74</v>
      </c>
      <c r="AH228" s="92">
        <v>2389.1799999999998</v>
      </c>
      <c r="AI228" s="99" t="s">
        <v>786</v>
      </c>
      <c r="AJ228" s="99">
        <v>117.75</v>
      </c>
      <c r="AK228" s="99">
        <v>83.87</v>
      </c>
      <c r="AL228" s="99">
        <v>201.62</v>
      </c>
      <c r="AM228" s="99">
        <v>203.88</v>
      </c>
      <c r="AN228" s="99">
        <v>59.61</v>
      </c>
      <c r="AO228" s="101">
        <v>2.9689999999999999</v>
      </c>
      <c r="AP228" s="99">
        <v>79.44</v>
      </c>
      <c r="AQ228" s="99">
        <v>117.38</v>
      </c>
      <c r="AR228" s="99">
        <v>108.58</v>
      </c>
      <c r="AS228" s="99">
        <v>10.95</v>
      </c>
      <c r="AT228" s="99">
        <v>15.83</v>
      </c>
      <c r="AU228" s="99">
        <v>5.19</v>
      </c>
      <c r="AV228" s="99">
        <v>11.14</v>
      </c>
      <c r="AW228" s="99">
        <v>4.93</v>
      </c>
      <c r="AX228" s="99">
        <v>32.08</v>
      </c>
      <c r="AY228" s="99">
        <v>50.26</v>
      </c>
      <c r="AZ228" s="99">
        <v>4.05</v>
      </c>
      <c r="BA228" s="99">
        <v>1.51</v>
      </c>
      <c r="BB228" s="99">
        <v>14.24</v>
      </c>
      <c r="BC228" s="99">
        <v>49.42</v>
      </c>
      <c r="BD228" s="99">
        <v>37</v>
      </c>
      <c r="BE228" s="99">
        <v>49.63</v>
      </c>
      <c r="BF228" s="99">
        <v>123.25</v>
      </c>
      <c r="BG228" s="99">
        <v>6.61</v>
      </c>
      <c r="BH228" s="99">
        <v>12.81</v>
      </c>
      <c r="BI228" s="99">
        <v>20.21</v>
      </c>
      <c r="BJ228" s="99">
        <v>3.77</v>
      </c>
      <c r="BK228" s="99">
        <v>70.5</v>
      </c>
      <c r="BL228" s="99">
        <v>10.7</v>
      </c>
      <c r="BM228" s="99">
        <v>11.12</v>
      </c>
    </row>
    <row r="229" spans="1:65" x14ac:dyDescent="0.25">
      <c r="A229" s="13">
        <v>4832580600</v>
      </c>
      <c r="B229" s="14" t="s">
        <v>557</v>
      </c>
      <c r="C229" s="14" t="s">
        <v>583</v>
      </c>
      <c r="D229" s="14" t="s">
        <v>854</v>
      </c>
      <c r="E229" s="99">
        <v>14.61</v>
      </c>
      <c r="F229" s="99">
        <v>7.26</v>
      </c>
      <c r="G229" s="99">
        <v>4.5599999999999996</v>
      </c>
      <c r="H229" s="99">
        <v>1.17</v>
      </c>
      <c r="I229" s="99">
        <v>1.2</v>
      </c>
      <c r="J229" s="99">
        <v>4.55</v>
      </c>
      <c r="K229" s="99">
        <v>3.17</v>
      </c>
      <c r="L229" s="99">
        <v>1.41</v>
      </c>
      <c r="M229" s="99">
        <v>4.16</v>
      </c>
      <c r="N229" s="99">
        <v>4.43</v>
      </c>
      <c r="O229" s="99">
        <v>0.73</v>
      </c>
      <c r="P229" s="99">
        <v>1.86</v>
      </c>
      <c r="Q229" s="99">
        <v>3.9</v>
      </c>
      <c r="R229" s="99">
        <v>4.32</v>
      </c>
      <c r="S229" s="99">
        <v>5.13</v>
      </c>
      <c r="T229" s="99">
        <v>4.34</v>
      </c>
      <c r="U229" s="99">
        <v>4.68</v>
      </c>
      <c r="V229" s="99">
        <v>1.56</v>
      </c>
      <c r="W229" s="99">
        <v>2.62</v>
      </c>
      <c r="X229" s="99">
        <v>1.95</v>
      </c>
      <c r="Y229" s="99">
        <v>19.61</v>
      </c>
      <c r="Z229" s="99">
        <v>8.35</v>
      </c>
      <c r="AA229" s="99">
        <v>3.14</v>
      </c>
      <c r="AB229" s="99">
        <v>1.75</v>
      </c>
      <c r="AC229" s="99">
        <v>3.86</v>
      </c>
      <c r="AD229" s="99">
        <v>2.66</v>
      </c>
      <c r="AE229" s="92">
        <v>764.66</v>
      </c>
      <c r="AF229" s="92">
        <v>359812.67</v>
      </c>
      <c r="AG229" s="100">
        <v>6.77</v>
      </c>
      <c r="AH229" s="92">
        <v>1755.03</v>
      </c>
      <c r="AI229" s="99">
        <v>170.44</v>
      </c>
      <c r="AJ229" s="99" t="s">
        <v>786</v>
      </c>
      <c r="AK229" s="99" t="s">
        <v>786</v>
      </c>
      <c r="AL229" s="99">
        <v>170.44</v>
      </c>
      <c r="AM229" s="99">
        <v>203.94</v>
      </c>
      <c r="AN229" s="99">
        <v>80.2</v>
      </c>
      <c r="AO229" s="101">
        <v>2.9380000000000002</v>
      </c>
      <c r="AP229" s="99">
        <v>161.35</v>
      </c>
      <c r="AQ229" s="99">
        <v>93.44</v>
      </c>
      <c r="AR229" s="99">
        <v>90.08</v>
      </c>
      <c r="AS229" s="99">
        <v>11.02</v>
      </c>
      <c r="AT229" s="99">
        <v>19.82</v>
      </c>
      <c r="AU229" s="99">
        <v>4.74</v>
      </c>
      <c r="AV229" s="99">
        <v>10.08</v>
      </c>
      <c r="AW229" s="99">
        <v>4.71</v>
      </c>
      <c r="AX229" s="99">
        <v>16.86</v>
      </c>
      <c r="AY229" s="99">
        <v>52.78</v>
      </c>
      <c r="AZ229" s="99">
        <v>4.0199999999999996</v>
      </c>
      <c r="BA229" s="99">
        <v>1.45</v>
      </c>
      <c r="BB229" s="99">
        <v>13.23</v>
      </c>
      <c r="BC229" s="99">
        <v>21.24</v>
      </c>
      <c r="BD229" s="99">
        <v>16.420000000000002</v>
      </c>
      <c r="BE229" s="99">
        <v>20.32</v>
      </c>
      <c r="BF229" s="99">
        <v>40.98</v>
      </c>
      <c r="BG229" s="99">
        <v>0.19</v>
      </c>
      <c r="BH229" s="99">
        <v>12.34</v>
      </c>
      <c r="BI229" s="99">
        <v>19.38</v>
      </c>
      <c r="BJ229" s="99">
        <v>4.83</v>
      </c>
      <c r="BK229" s="99">
        <v>53.79</v>
      </c>
      <c r="BL229" s="99">
        <v>10.199999999999999</v>
      </c>
      <c r="BM229" s="99">
        <v>11.35</v>
      </c>
    </row>
    <row r="230" spans="1:65" x14ac:dyDescent="0.25">
      <c r="A230" s="13">
        <v>4821340300</v>
      </c>
      <c r="B230" s="14" t="s">
        <v>557</v>
      </c>
      <c r="C230" s="14" t="s">
        <v>571</v>
      </c>
      <c r="D230" s="14" t="s">
        <v>572</v>
      </c>
      <c r="E230" s="99">
        <v>15.12</v>
      </c>
      <c r="F230" s="99">
        <v>7.39</v>
      </c>
      <c r="G230" s="99">
        <v>4.59</v>
      </c>
      <c r="H230" s="99">
        <v>1.43</v>
      </c>
      <c r="I230" s="99">
        <v>1.19</v>
      </c>
      <c r="J230" s="99">
        <v>4.6500000000000004</v>
      </c>
      <c r="K230" s="99">
        <v>3.46</v>
      </c>
      <c r="L230" s="99">
        <v>1.46</v>
      </c>
      <c r="M230" s="99">
        <v>4.34</v>
      </c>
      <c r="N230" s="99">
        <v>3.89</v>
      </c>
      <c r="O230" s="99">
        <v>0.73</v>
      </c>
      <c r="P230" s="99">
        <v>1.77</v>
      </c>
      <c r="Q230" s="99">
        <v>3.92</v>
      </c>
      <c r="R230" s="99">
        <v>4.3899999999999997</v>
      </c>
      <c r="S230" s="99">
        <v>5.66</v>
      </c>
      <c r="T230" s="99">
        <v>4.5599999999999996</v>
      </c>
      <c r="U230" s="99">
        <v>4.71</v>
      </c>
      <c r="V230" s="99">
        <v>1.69</v>
      </c>
      <c r="W230" s="99">
        <v>2.91</v>
      </c>
      <c r="X230" s="99">
        <v>2.04</v>
      </c>
      <c r="Y230" s="99">
        <v>19.66</v>
      </c>
      <c r="Z230" s="99">
        <v>8.3000000000000007</v>
      </c>
      <c r="AA230" s="99">
        <v>3.66</v>
      </c>
      <c r="AB230" s="99">
        <v>1.92</v>
      </c>
      <c r="AC230" s="99">
        <v>3.96</v>
      </c>
      <c r="AD230" s="99">
        <v>2.67</v>
      </c>
      <c r="AE230" s="92">
        <v>1155.8399999999999</v>
      </c>
      <c r="AF230" s="92">
        <v>348518.5</v>
      </c>
      <c r="AG230" s="100">
        <v>6.83</v>
      </c>
      <c r="AH230" s="92">
        <v>1711.65</v>
      </c>
      <c r="AI230" s="99" t="s">
        <v>786</v>
      </c>
      <c r="AJ230" s="99">
        <v>111.02</v>
      </c>
      <c r="AK230" s="99">
        <v>64.56</v>
      </c>
      <c r="AL230" s="99">
        <v>175.57999999999998</v>
      </c>
      <c r="AM230" s="99">
        <v>203.88</v>
      </c>
      <c r="AN230" s="99">
        <v>69.98</v>
      </c>
      <c r="AO230" s="101">
        <v>3.1459999999999999</v>
      </c>
      <c r="AP230" s="99">
        <v>115.71</v>
      </c>
      <c r="AQ230" s="99">
        <v>129.96</v>
      </c>
      <c r="AR230" s="99">
        <v>102.88</v>
      </c>
      <c r="AS230" s="99">
        <v>11</v>
      </c>
      <c r="AT230" s="99">
        <v>22.52</v>
      </c>
      <c r="AU230" s="99">
        <v>5.38</v>
      </c>
      <c r="AV230" s="99">
        <v>13.1</v>
      </c>
      <c r="AW230" s="99">
        <v>5.38</v>
      </c>
      <c r="AX230" s="99">
        <v>28.73</v>
      </c>
      <c r="AY230" s="99">
        <v>35.479999999999997</v>
      </c>
      <c r="AZ230" s="99">
        <v>4.0199999999999996</v>
      </c>
      <c r="BA230" s="99">
        <v>1.6</v>
      </c>
      <c r="BB230" s="99">
        <v>17.43</v>
      </c>
      <c r="BC230" s="99">
        <v>36.76</v>
      </c>
      <c r="BD230" s="99">
        <v>35.54</v>
      </c>
      <c r="BE230" s="99">
        <v>37.130000000000003</v>
      </c>
      <c r="BF230" s="99">
        <v>73.39</v>
      </c>
      <c r="BG230" s="99">
        <v>6.27</v>
      </c>
      <c r="BH230" s="99">
        <v>11.93</v>
      </c>
      <c r="BI230" s="99">
        <v>15.98</v>
      </c>
      <c r="BJ230" s="99">
        <v>4.25</v>
      </c>
      <c r="BK230" s="99">
        <v>59.6</v>
      </c>
      <c r="BL230" s="99">
        <v>10.08</v>
      </c>
      <c r="BM230" s="99">
        <v>11.37</v>
      </c>
    </row>
    <row r="231" spans="1:65" x14ac:dyDescent="0.25">
      <c r="A231" s="13">
        <v>4823104340</v>
      </c>
      <c r="B231" s="14" t="s">
        <v>557</v>
      </c>
      <c r="C231" s="14" t="s">
        <v>808</v>
      </c>
      <c r="D231" s="14" t="s">
        <v>573</v>
      </c>
      <c r="E231" s="99">
        <v>14.6</v>
      </c>
      <c r="F231" s="99">
        <v>6.93</v>
      </c>
      <c r="G231" s="99">
        <v>4.76</v>
      </c>
      <c r="H231" s="99">
        <v>1.56</v>
      </c>
      <c r="I231" s="99">
        <v>1.17</v>
      </c>
      <c r="J231" s="99">
        <v>4.62</v>
      </c>
      <c r="K231" s="99">
        <v>3.42</v>
      </c>
      <c r="L231" s="99">
        <v>1.47</v>
      </c>
      <c r="M231" s="99">
        <v>4.5199999999999996</v>
      </c>
      <c r="N231" s="99">
        <v>4.55</v>
      </c>
      <c r="O231" s="99">
        <v>0.72</v>
      </c>
      <c r="P231" s="99">
        <v>1.78</v>
      </c>
      <c r="Q231" s="99">
        <v>4.03</v>
      </c>
      <c r="R231" s="99">
        <v>4.38</v>
      </c>
      <c r="S231" s="99">
        <v>5.58</v>
      </c>
      <c r="T231" s="99">
        <v>4.8099999999999996</v>
      </c>
      <c r="U231" s="99">
        <v>5.3</v>
      </c>
      <c r="V231" s="99">
        <v>1.63</v>
      </c>
      <c r="W231" s="99">
        <v>2.78</v>
      </c>
      <c r="X231" s="99">
        <v>2.1</v>
      </c>
      <c r="Y231" s="99">
        <v>20.37</v>
      </c>
      <c r="Z231" s="99">
        <v>8.99</v>
      </c>
      <c r="AA231" s="99">
        <v>3.59</v>
      </c>
      <c r="AB231" s="99">
        <v>2.0299999999999998</v>
      </c>
      <c r="AC231" s="99">
        <v>4.04</v>
      </c>
      <c r="AD231" s="99">
        <v>2.67</v>
      </c>
      <c r="AE231" s="92">
        <v>1507.84</v>
      </c>
      <c r="AF231" s="92">
        <v>430088.5</v>
      </c>
      <c r="AG231" s="100">
        <v>6.77</v>
      </c>
      <c r="AH231" s="92">
        <v>2096.56</v>
      </c>
      <c r="AI231" s="99" t="s">
        <v>786</v>
      </c>
      <c r="AJ231" s="99">
        <v>167.47</v>
      </c>
      <c r="AK231" s="99">
        <v>83.87</v>
      </c>
      <c r="AL231" s="99">
        <v>251.34</v>
      </c>
      <c r="AM231" s="99">
        <v>208.68</v>
      </c>
      <c r="AN231" s="99">
        <v>63.51</v>
      </c>
      <c r="AO231" s="101">
        <v>2.9630000000000001</v>
      </c>
      <c r="AP231" s="99">
        <v>133.58000000000001</v>
      </c>
      <c r="AQ231" s="99">
        <v>139.03</v>
      </c>
      <c r="AR231" s="99">
        <v>133.75</v>
      </c>
      <c r="AS231" s="99">
        <v>11.02</v>
      </c>
      <c r="AT231" s="99">
        <v>21.2</v>
      </c>
      <c r="AU231" s="99">
        <v>4.9800000000000004</v>
      </c>
      <c r="AV231" s="99">
        <v>11.49</v>
      </c>
      <c r="AW231" s="99">
        <v>5.19</v>
      </c>
      <c r="AX231" s="99">
        <v>32.94</v>
      </c>
      <c r="AY231" s="99">
        <v>52.79</v>
      </c>
      <c r="AZ231" s="99">
        <v>4</v>
      </c>
      <c r="BA231" s="99">
        <v>1.53</v>
      </c>
      <c r="BB231" s="99">
        <v>16.38</v>
      </c>
      <c r="BC231" s="99">
        <v>37.58</v>
      </c>
      <c r="BD231" s="99">
        <v>29</v>
      </c>
      <c r="BE231" s="99">
        <v>35.76</v>
      </c>
      <c r="BF231" s="99">
        <v>83.25</v>
      </c>
      <c r="BG231" s="99">
        <v>13.31</v>
      </c>
      <c r="BH231" s="99">
        <v>11.78</v>
      </c>
      <c r="BI231" s="99">
        <v>25.42</v>
      </c>
      <c r="BJ231" s="99">
        <v>3.48</v>
      </c>
      <c r="BK231" s="99">
        <v>69.849999999999994</v>
      </c>
      <c r="BL231" s="99">
        <v>10.65</v>
      </c>
      <c r="BM231" s="99">
        <v>10.9</v>
      </c>
    </row>
    <row r="232" spans="1:65" x14ac:dyDescent="0.25">
      <c r="A232" s="13">
        <v>4815180435</v>
      </c>
      <c r="B232" s="14" t="s">
        <v>557</v>
      </c>
      <c r="C232" s="14" t="s">
        <v>565</v>
      </c>
      <c r="D232" s="14" t="s">
        <v>566</v>
      </c>
      <c r="E232" s="99">
        <v>14.62</v>
      </c>
      <c r="F232" s="99">
        <v>6.89</v>
      </c>
      <c r="G232" s="99">
        <v>4.4400000000000004</v>
      </c>
      <c r="H232" s="99">
        <v>1.32</v>
      </c>
      <c r="I232" s="99">
        <v>1.17</v>
      </c>
      <c r="J232" s="99">
        <v>4.51</v>
      </c>
      <c r="K232" s="99">
        <v>3.47</v>
      </c>
      <c r="L232" s="99">
        <v>1.4</v>
      </c>
      <c r="M232" s="99">
        <v>4.16</v>
      </c>
      <c r="N232" s="99">
        <v>4.55</v>
      </c>
      <c r="O232" s="99">
        <v>0.73</v>
      </c>
      <c r="P232" s="99">
        <v>1.78</v>
      </c>
      <c r="Q232" s="99">
        <v>3.86</v>
      </c>
      <c r="R232" s="99">
        <v>4.3099999999999996</v>
      </c>
      <c r="S232" s="99">
        <v>5.2</v>
      </c>
      <c r="T232" s="99">
        <v>4.3499999999999996</v>
      </c>
      <c r="U232" s="99">
        <v>4.67</v>
      </c>
      <c r="V232" s="99">
        <v>1.51</v>
      </c>
      <c r="W232" s="99">
        <v>2.6</v>
      </c>
      <c r="X232" s="99">
        <v>1.95</v>
      </c>
      <c r="Y232" s="99">
        <v>19.600000000000001</v>
      </c>
      <c r="Z232" s="99">
        <v>8.48</v>
      </c>
      <c r="AA232" s="99">
        <v>2.95</v>
      </c>
      <c r="AB232" s="99">
        <v>1.81</v>
      </c>
      <c r="AC232" s="99">
        <v>3.71</v>
      </c>
      <c r="AD232" s="99">
        <v>2.63</v>
      </c>
      <c r="AE232" s="92">
        <v>847.81</v>
      </c>
      <c r="AF232" s="92">
        <v>363371.25</v>
      </c>
      <c r="AG232" s="100">
        <v>6.81</v>
      </c>
      <c r="AH232" s="92">
        <v>1781.81</v>
      </c>
      <c r="AI232" s="99" t="s">
        <v>786</v>
      </c>
      <c r="AJ232" s="99">
        <v>189.28</v>
      </c>
      <c r="AK232" s="99">
        <v>94.53</v>
      </c>
      <c r="AL232" s="99">
        <v>283.81</v>
      </c>
      <c r="AM232" s="99">
        <v>203.88</v>
      </c>
      <c r="AN232" s="99">
        <v>53.04</v>
      </c>
      <c r="AO232" s="101">
        <v>2.8439999999999999</v>
      </c>
      <c r="AP232" s="99">
        <v>78.75</v>
      </c>
      <c r="AQ232" s="99">
        <v>83.75</v>
      </c>
      <c r="AR232" s="99">
        <v>94.75</v>
      </c>
      <c r="AS232" s="99">
        <v>10.91</v>
      </c>
      <c r="AT232" s="99">
        <v>22.74</v>
      </c>
      <c r="AU232" s="99">
        <v>6.24</v>
      </c>
      <c r="AV232" s="99">
        <v>9.59</v>
      </c>
      <c r="AW232" s="99">
        <v>5.16</v>
      </c>
      <c r="AX232" s="99">
        <v>19.38</v>
      </c>
      <c r="AY232" s="99">
        <v>31.67</v>
      </c>
      <c r="AZ232" s="99">
        <v>4.01</v>
      </c>
      <c r="BA232" s="99">
        <v>1.45</v>
      </c>
      <c r="BB232" s="99">
        <v>13.04</v>
      </c>
      <c r="BC232" s="99">
        <v>13.87</v>
      </c>
      <c r="BD232" s="99">
        <v>11.94</v>
      </c>
      <c r="BE232" s="99">
        <v>13.96</v>
      </c>
      <c r="BF232" s="99">
        <v>71.88</v>
      </c>
      <c r="BG232" s="99">
        <v>6.99</v>
      </c>
      <c r="BH232" s="99">
        <v>11.81</v>
      </c>
      <c r="BI232" s="99">
        <v>9.5</v>
      </c>
      <c r="BJ232" s="99">
        <v>2.92</v>
      </c>
      <c r="BK232" s="99">
        <v>45.81</v>
      </c>
      <c r="BL232" s="99">
        <v>10.17</v>
      </c>
      <c r="BM232" s="99">
        <v>11.04</v>
      </c>
    </row>
    <row r="233" spans="1:65" x14ac:dyDescent="0.25">
      <c r="A233" s="13">
        <v>4826420500</v>
      </c>
      <c r="B233" s="14" t="s">
        <v>557</v>
      </c>
      <c r="C233" s="14" t="s">
        <v>574</v>
      </c>
      <c r="D233" s="14" t="s">
        <v>576</v>
      </c>
      <c r="E233" s="99">
        <v>14.6</v>
      </c>
      <c r="F233" s="99">
        <v>7.01</v>
      </c>
      <c r="G233" s="99">
        <v>4.67</v>
      </c>
      <c r="H233" s="99">
        <v>1.61</v>
      </c>
      <c r="I233" s="99">
        <v>1.18</v>
      </c>
      <c r="J233" s="99">
        <v>4.6500000000000004</v>
      </c>
      <c r="K233" s="99">
        <v>3.42</v>
      </c>
      <c r="L233" s="99">
        <v>1.46</v>
      </c>
      <c r="M233" s="99">
        <v>4.5999999999999996</v>
      </c>
      <c r="N233" s="99">
        <v>4.63</v>
      </c>
      <c r="O233" s="99">
        <v>0.7</v>
      </c>
      <c r="P233" s="99">
        <v>1.79</v>
      </c>
      <c r="Q233" s="99">
        <v>3.99</v>
      </c>
      <c r="R233" s="99">
        <v>4.42</v>
      </c>
      <c r="S233" s="99">
        <v>5.5</v>
      </c>
      <c r="T233" s="99">
        <v>4.9400000000000004</v>
      </c>
      <c r="U233" s="99">
        <v>5.07</v>
      </c>
      <c r="V233" s="99">
        <v>1.6</v>
      </c>
      <c r="W233" s="99">
        <v>2.76</v>
      </c>
      <c r="X233" s="99">
        <v>2.0499999999999998</v>
      </c>
      <c r="Y233" s="99">
        <v>20.21</v>
      </c>
      <c r="Z233" s="99">
        <v>9.01</v>
      </c>
      <c r="AA233" s="99">
        <v>3.65</v>
      </c>
      <c r="AB233" s="99">
        <v>1.96</v>
      </c>
      <c r="AC233" s="99">
        <v>3.94</v>
      </c>
      <c r="AD233" s="99">
        <v>2.72</v>
      </c>
      <c r="AE233" s="92">
        <v>1328.75</v>
      </c>
      <c r="AF233" s="92">
        <v>397435.25</v>
      </c>
      <c r="AG233" s="100">
        <v>6.91</v>
      </c>
      <c r="AH233" s="92">
        <v>1962.9</v>
      </c>
      <c r="AI233" s="99" t="s">
        <v>786</v>
      </c>
      <c r="AJ233" s="99">
        <v>127.49</v>
      </c>
      <c r="AK233" s="99">
        <v>48.72</v>
      </c>
      <c r="AL233" s="99">
        <v>176.20999999999998</v>
      </c>
      <c r="AM233" s="99">
        <v>207.44</v>
      </c>
      <c r="AN233" s="99">
        <v>66.819999999999993</v>
      </c>
      <c r="AO233" s="101">
        <v>2.891</v>
      </c>
      <c r="AP233" s="99">
        <v>150.68</v>
      </c>
      <c r="AQ233" s="99">
        <v>99.75</v>
      </c>
      <c r="AR233" s="99">
        <v>133.75</v>
      </c>
      <c r="AS233" s="99">
        <v>11.04</v>
      </c>
      <c r="AT233" s="99">
        <v>21.04</v>
      </c>
      <c r="AU233" s="99">
        <v>4.8099999999999996</v>
      </c>
      <c r="AV233" s="99">
        <v>12.35</v>
      </c>
      <c r="AW233" s="99">
        <v>5.09</v>
      </c>
      <c r="AX233" s="99">
        <v>28.65</v>
      </c>
      <c r="AY233" s="99">
        <v>71.930000000000007</v>
      </c>
      <c r="AZ233" s="99">
        <v>4.0199999999999996</v>
      </c>
      <c r="BA233" s="99">
        <v>1.49</v>
      </c>
      <c r="BB233" s="99">
        <v>14.82</v>
      </c>
      <c r="BC233" s="99">
        <v>49.25</v>
      </c>
      <c r="BD233" s="99">
        <v>28.87</v>
      </c>
      <c r="BE233" s="99">
        <v>51.35</v>
      </c>
      <c r="BF233" s="99">
        <v>87.48</v>
      </c>
      <c r="BG233" s="99">
        <v>21.62</v>
      </c>
      <c r="BH233" s="99">
        <v>11.93</v>
      </c>
      <c r="BI233" s="99">
        <v>24.03</v>
      </c>
      <c r="BJ233" s="99">
        <v>3.94</v>
      </c>
      <c r="BK233" s="99">
        <v>69.25</v>
      </c>
      <c r="BL233" s="99">
        <v>10.52</v>
      </c>
      <c r="BM233" s="99">
        <v>10.9</v>
      </c>
    </row>
    <row r="234" spans="1:65" x14ac:dyDescent="0.25">
      <c r="A234" s="13">
        <v>4830980620</v>
      </c>
      <c r="B234" s="14" t="s">
        <v>557</v>
      </c>
      <c r="C234" s="14" t="s">
        <v>579</v>
      </c>
      <c r="D234" s="14" t="s">
        <v>580</v>
      </c>
      <c r="E234" s="99">
        <v>14.58</v>
      </c>
      <c r="F234" s="99">
        <v>6.9</v>
      </c>
      <c r="G234" s="99">
        <v>4.78</v>
      </c>
      <c r="H234" s="99">
        <v>1.47</v>
      </c>
      <c r="I234" s="99">
        <v>1.18</v>
      </c>
      <c r="J234" s="99">
        <v>4.63</v>
      </c>
      <c r="K234" s="99">
        <v>3.51</v>
      </c>
      <c r="L234" s="99">
        <v>1.49</v>
      </c>
      <c r="M234" s="99">
        <v>4.34</v>
      </c>
      <c r="N234" s="99">
        <v>4.58</v>
      </c>
      <c r="O234" s="99">
        <v>0.71</v>
      </c>
      <c r="P234" s="99">
        <v>1.78</v>
      </c>
      <c r="Q234" s="99">
        <v>3.98</v>
      </c>
      <c r="R234" s="99">
        <v>4.4400000000000004</v>
      </c>
      <c r="S234" s="99">
        <v>5.19</v>
      </c>
      <c r="T234" s="99">
        <v>4.5199999999999996</v>
      </c>
      <c r="U234" s="99">
        <v>4.93</v>
      </c>
      <c r="V234" s="99">
        <v>1.54</v>
      </c>
      <c r="W234" s="99">
        <v>2.64</v>
      </c>
      <c r="X234" s="99">
        <v>1.96</v>
      </c>
      <c r="Y234" s="99">
        <v>19.32</v>
      </c>
      <c r="Z234" s="99">
        <v>9.3000000000000007</v>
      </c>
      <c r="AA234" s="99">
        <v>3.37</v>
      </c>
      <c r="AB234" s="99">
        <v>1.9</v>
      </c>
      <c r="AC234" s="99">
        <v>4.05</v>
      </c>
      <c r="AD234" s="99">
        <v>2.64</v>
      </c>
      <c r="AE234" s="92">
        <v>1286.3</v>
      </c>
      <c r="AF234" s="92">
        <v>464828.75</v>
      </c>
      <c r="AG234" s="100">
        <v>6.78</v>
      </c>
      <c r="AH234" s="92">
        <v>2270.4899999999998</v>
      </c>
      <c r="AI234" s="99" t="s">
        <v>786</v>
      </c>
      <c r="AJ234" s="99">
        <v>157.22</v>
      </c>
      <c r="AK234" s="99">
        <v>61.33</v>
      </c>
      <c r="AL234" s="99">
        <v>218.55</v>
      </c>
      <c r="AM234" s="99">
        <v>203.88</v>
      </c>
      <c r="AN234" s="99">
        <v>55.42</v>
      </c>
      <c r="AO234" s="101">
        <v>2.8359999999999999</v>
      </c>
      <c r="AP234" s="99">
        <v>140.19</v>
      </c>
      <c r="AQ234" s="99">
        <v>102.75</v>
      </c>
      <c r="AR234" s="99">
        <v>105.35</v>
      </c>
      <c r="AS234" s="99">
        <v>10.99</v>
      </c>
      <c r="AT234" s="99">
        <v>16.93</v>
      </c>
      <c r="AU234" s="99">
        <v>4.88</v>
      </c>
      <c r="AV234" s="99">
        <v>11.52</v>
      </c>
      <c r="AW234" s="99">
        <v>5</v>
      </c>
      <c r="AX234" s="99">
        <v>22.59</v>
      </c>
      <c r="AY234" s="99">
        <v>48.52</v>
      </c>
      <c r="AZ234" s="99">
        <v>4.04</v>
      </c>
      <c r="BA234" s="99">
        <v>1.5</v>
      </c>
      <c r="BB234" s="99">
        <v>15.29</v>
      </c>
      <c r="BC234" s="99">
        <v>41.87</v>
      </c>
      <c r="BD234" s="99">
        <v>35.83</v>
      </c>
      <c r="BE234" s="99">
        <v>37.79</v>
      </c>
      <c r="BF234" s="99">
        <v>90.34</v>
      </c>
      <c r="BG234" s="99">
        <v>27.73</v>
      </c>
      <c r="BH234" s="99">
        <v>12.18</v>
      </c>
      <c r="BI234" s="99">
        <v>16.420000000000002</v>
      </c>
      <c r="BJ234" s="99">
        <v>3.88</v>
      </c>
      <c r="BK234" s="99">
        <v>80.69</v>
      </c>
      <c r="BL234" s="99">
        <v>10.28</v>
      </c>
      <c r="BM234" s="99">
        <v>11.7</v>
      </c>
    </row>
    <row r="235" spans="1:65" x14ac:dyDescent="0.25">
      <c r="A235" s="13">
        <v>4831180640</v>
      </c>
      <c r="B235" s="14" t="s">
        <v>557</v>
      </c>
      <c r="C235" s="14" t="s">
        <v>581</v>
      </c>
      <c r="D235" s="14" t="s">
        <v>582</v>
      </c>
      <c r="E235" s="99">
        <v>14.92</v>
      </c>
      <c r="F235" s="99">
        <v>6.97</v>
      </c>
      <c r="G235" s="99">
        <v>4.83</v>
      </c>
      <c r="H235" s="99">
        <v>1.33</v>
      </c>
      <c r="I235" s="99">
        <v>1.2</v>
      </c>
      <c r="J235" s="99">
        <v>4.6399999999999997</v>
      </c>
      <c r="K235" s="99">
        <v>3.52</v>
      </c>
      <c r="L235" s="99">
        <v>1.52</v>
      </c>
      <c r="M235" s="99">
        <v>4.6399999999999997</v>
      </c>
      <c r="N235" s="99">
        <v>3.95</v>
      </c>
      <c r="O235" s="99">
        <v>0.73</v>
      </c>
      <c r="P235" s="99">
        <v>1.78</v>
      </c>
      <c r="Q235" s="99">
        <v>3.89</v>
      </c>
      <c r="R235" s="99">
        <v>4.45</v>
      </c>
      <c r="S235" s="99">
        <v>5.14</v>
      </c>
      <c r="T235" s="99">
        <v>4.78</v>
      </c>
      <c r="U235" s="99">
        <v>4.49</v>
      </c>
      <c r="V235" s="99">
        <v>1.55</v>
      </c>
      <c r="W235" s="99">
        <v>2.66</v>
      </c>
      <c r="X235" s="99">
        <v>1.98</v>
      </c>
      <c r="Y235" s="99">
        <v>19.34</v>
      </c>
      <c r="Z235" s="99">
        <v>8.9499999999999993</v>
      </c>
      <c r="AA235" s="99">
        <v>3.58</v>
      </c>
      <c r="AB235" s="99">
        <v>1.9</v>
      </c>
      <c r="AC235" s="99">
        <v>3.86</v>
      </c>
      <c r="AD235" s="99">
        <v>2.73</v>
      </c>
      <c r="AE235" s="92">
        <v>1035.33</v>
      </c>
      <c r="AF235" s="92">
        <v>484308.25</v>
      </c>
      <c r="AG235" s="100">
        <v>6.74</v>
      </c>
      <c r="AH235" s="92">
        <v>2354.89</v>
      </c>
      <c r="AI235" s="99" t="s">
        <v>786</v>
      </c>
      <c r="AJ235" s="99">
        <v>118.16</v>
      </c>
      <c r="AK235" s="99">
        <v>54.73</v>
      </c>
      <c r="AL235" s="99">
        <v>172.89</v>
      </c>
      <c r="AM235" s="99">
        <v>203.13</v>
      </c>
      <c r="AN235" s="99">
        <v>55.27</v>
      </c>
      <c r="AO235" s="101">
        <v>2.8380000000000001</v>
      </c>
      <c r="AP235" s="99">
        <v>137.21</v>
      </c>
      <c r="AQ235" s="99">
        <v>118.49</v>
      </c>
      <c r="AR235" s="99">
        <v>116.62</v>
      </c>
      <c r="AS235" s="99">
        <v>10.91</v>
      </c>
      <c r="AT235" s="99">
        <v>18.16</v>
      </c>
      <c r="AU235" s="99">
        <v>5.35</v>
      </c>
      <c r="AV235" s="99">
        <v>10.07</v>
      </c>
      <c r="AW235" s="99">
        <v>4.49</v>
      </c>
      <c r="AX235" s="99">
        <v>25.41</v>
      </c>
      <c r="AY235" s="99">
        <v>52.94</v>
      </c>
      <c r="AZ235" s="99">
        <v>4.04</v>
      </c>
      <c r="BA235" s="99">
        <v>1.63</v>
      </c>
      <c r="BB235" s="99">
        <v>15.74</v>
      </c>
      <c r="BC235" s="99">
        <v>41.13</v>
      </c>
      <c r="BD235" s="99">
        <v>38.270000000000003</v>
      </c>
      <c r="BE235" s="99">
        <v>48.96</v>
      </c>
      <c r="BF235" s="99">
        <v>83.02</v>
      </c>
      <c r="BG235" s="99">
        <v>13.62</v>
      </c>
      <c r="BH235" s="99">
        <v>10.119999999999999</v>
      </c>
      <c r="BI235" s="99">
        <v>16.96</v>
      </c>
      <c r="BJ235" s="99">
        <v>3.95</v>
      </c>
      <c r="BK235" s="99">
        <v>62.74</v>
      </c>
      <c r="BL235" s="99">
        <v>9.7799999999999994</v>
      </c>
      <c r="BM235" s="99">
        <v>11.76</v>
      </c>
    </row>
    <row r="236" spans="1:65" x14ac:dyDescent="0.25">
      <c r="A236" s="13">
        <v>4832580670</v>
      </c>
      <c r="B236" s="14" t="s">
        <v>557</v>
      </c>
      <c r="C236" s="14" t="s">
        <v>583</v>
      </c>
      <c r="D236" s="14" t="s">
        <v>584</v>
      </c>
      <c r="E236" s="99">
        <v>14.61</v>
      </c>
      <c r="F236" s="99">
        <v>7.1</v>
      </c>
      <c r="G236" s="99">
        <v>4.46</v>
      </c>
      <c r="H236" s="99">
        <v>1.28</v>
      </c>
      <c r="I236" s="99">
        <v>1.17</v>
      </c>
      <c r="J236" s="99">
        <v>4.54</v>
      </c>
      <c r="K236" s="99">
        <v>3.45</v>
      </c>
      <c r="L236" s="99">
        <v>1.41</v>
      </c>
      <c r="M236" s="99">
        <v>4.17</v>
      </c>
      <c r="N236" s="99">
        <v>4.54</v>
      </c>
      <c r="O236" s="99">
        <v>0.73</v>
      </c>
      <c r="P236" s="99">
        <v>1.78</v>
      </c>
      <c r="Q236" s="99">
        <v>3.86</v>
      </c>
      <c r="R236" s="99">
        <v>4.33</v>
      </c>
      <c r="S236" s="99">
        <v>5.23</v>
      </c>
      <c r="T236" s="99">
        <v>4.3600000000000003</v>
      </c>
      <c r="U236" s="99">
        <v>4.6500000000000004</v>
      </c>
      <c r="V236" s="99">
        <v>1.51</v>
      </c>
      <c r="W236" s="99">
        <v>2.59</v>
      </c>
      <c r="X236" s="99">
        <v>1.95</v>
      </c>
      <c r="Y236" s="99">
        <v>19.47</v>
      </c>
      <c r="Z236" s="99">
        <v>8.56</v>
      </c>
      <c r="AA236" s="99">
        <v>3.1</v>
      </c>
      <c r="AB236" s="99">
        <v>1.83</v>
      </c>
      <c r="AC236" s="99">
        <v>3.74</v>
      </c>
      <c r="AD236" s="99">
        <v>2.63</v>
      </c>
      <c r="AE236" s="92">
        <v>985.21</v>
      </c>
      <c r="AF236" s="92">
        <v>295440.25</v>
      </c>
      <c r="AG236" s="100">
        <v>7.09</v>
      </c>
      <c r="AH236" s="92">
        <v>1486.8</v>
      </c>
      <c r="AI236" s="99" t="s">
        <v>786</v>
      </c>
      <c r="AJ236" s="99">
        <v>171.79</v>
      </c>
      <c r="AK236" s="99">
        <v>94.53</v>
      </c>
      <c r="AL236" s="99">
        <v>266.32</v>
      </c>
      <c r="AM236" s="99">
        <v>203.88</v>
      </c>
      <c r="AN236" s="99">
        <v>64.92</v>
      </c>
      <c r="AO236" s="101">
        <v>2.8420000000000001</v>
      </c>
      <c r="AP236" s="99">
        <v>104.53</v>
      </c>
      <c r="AQ236" s="99">
        <v>93.15</v>
      </c>
      <c r="AR236" s="99">
        <v>86.71</v>
      </c>
      <c r="AS236" s="99">
        <v>10.9</v>
      </c>
      <c r="AT236" s="99">
        <v>22.4</v>
      </c>
      <c r="AU236" s="99">
        <v>6.2</v>
      </c>
      <c r="AV236" s="99">
        <v>12.17</v>
      </c>
      <c r="AW236" s="99">
        <v>4.95</v>
      </c>
      <c r="AX236" s="99">
        <v>22.27</v>
      </c>
      <c r="AY236" s="99">
        <v>45.63</v>
      </c>
      <c r="AZ236" s="99">
        <v>4</v>
      </c>
      <c r="BA236" s="99">
        <v>1.39</v>
      </c>
      <c r="BB236" s="99">
        <v>11.67</v>
      </c>
      <c r="BC236" s="99">
        <v>31.46</v>
      </c>
      <c r="BD236" s="99">
        <v>23.25</v>
      </c>
      <c r="BE236" s="99">
        <v>24.81</v>
      </c>
      <c r="BF236" s="99">
        <v>61.25</v>
      </c>
      <c r="BG236" s="99">
        <v>11.93</v>
      </c>
      <c r="BH236" s="99">
        <v>12.68</v>
      </c>
      <c r="BI236" s="99">
        <v>19.46</v>
      </c>
      <c r="BJ236" s="99">
        <v>3.98</v>
      </c>
      <c r="BK236" s="99">
        <v>63.51</v>
      </c>
      <c r="BL236" s="99">
        <v>10.09</v>
      </c>
      <c r="BM236" s="99">
        <v>11.17</v>
      </c>
    </row>
    <row r="237" spans="1:65" x14ac:dyDescent="0.25">
      <c r="A237" s="13">
        <v>4819124700</v>
      </c>
      <c r="B237" s="14" t="s">
        <v>557</v>
      </c>
      <c r="C237" s="14" t="s">
        <v>807</v>
      </c>
      <c r="D237" s="14" t="s">
        <v>846</v>
      </c>
      <c r="E237" s="99">
        <v>14.61</v>
      </c>
      <c r="F237" s="99">
        <v>6.98</v>
      </c>
      <c r="G237" s="99">
        <v>4.5999999999999996</v>
      </c>
      <c r="H237" s="99">
        <v>1.43</v>
      </c>
      <c r="I237" s="99">
        <v>1.1499999999999999</v>
      </c>
      <c r="J237" s="99">
        <v>4.57</v>
      </c>
      <c r="K237" s="99">
        <v>3.36</v>
      </c>
      <c r="L237" s="99">
        <v>1.44</v>
      </c>
      <c r="M237" s="99">
        <v>4.16</v>
      </c>
      <c r="N237" s="99">
        <v>4.47</v>
      </c>
      <c r="O237" s="99">
        <v>0.72</v>
      </c>
      <c r="P237" s="99">
        <v>1.88</v>
      </c>
      <c r="Q237" s="99">
        <v>4.09</v>
      </c>
      <c r="R237" s="99">
        <v>4.3</v>
      </c>
      <c r="S237" s="99">
        <v>5.37</v>
      </c>
      <c r="T237" s="99">
        <v>4.4400000000000004</v>
      </c>
      <c r="U237" s="99">
        <v>5.12</v>
      </c>
      <c r="V237" s="99">
        <v>1.59</v>
      </c>
      <c r="W237" s="99">
        <v>2.69</v>
      </c>
      <c r="X237" s="99">
        <v>2.12</v>
      </c>
      <c r="Y237" s="99">
        <v>20.43</v>
      </c>
      <c r="Z237" s="99">
        <v>8.66</v>
      </c>
      <c r="AA237" s="99">
        <v>3.4</v>
      </c>
      <c r="AB237" s="99">
        <v>1.94</v>
      </c>
      <c r="AC237" s="99">
        <v>4.1399999999999997</v>
      </c>
      <c r="AD237" s="99">
        <v>2.62</v>
      </c>
      <c r="AE237" s="92">
        <v>1588.84</v>
      </c>
      <c r="AF237" s="92">
        <v>467574.03</v>
      </c>
      <c r="AG237" s="100">
        <v>7.08</v>
      </c>
      <c r="AH237" s="92">
        <v>2352.6</v>
      </c>
      <c r="AI237" s="99" t="s">
        <v>786</v>
      </c>
      <c r="AJ237" s="99">
        <v>168.97</v>
      </c>
      <c r="AK237" s="99">
        <v>77.38</v>
      </c>
      <c r="AL237" s="99">
        <v>246.35</v>
      </c>
      <c r="AM237" s="99">
        <v>203.79</v>
      </c>
      <c r="AN237" s="99">
        <v>46.2</v>
      </c>
      <c r="AO237" s="101">
        <v>2.915</v>
      </c>
      <c r="AP237" s="99">
        <v>121.58</v>
      </c>
      <c r="AQ237" s="99">
        <v>228.82</v>
      </c>
      <c r="AR237" s="99">
        <v>166.79</v>
      </c>
      <c r="AS237" s="99">
        <v>11.12</v>
      </c>
      <c r="AT237" s="99">
        <v>16.93</v>
      </c>
      <c r="AU237" s="99">
        <v>4.9400000000000004</v>
      </c>
      <c r="AV237" s="99">
        <v>12.15</v>
      </c>
      <c r="AW237" s="99">
        <v>5.09</v>
      </c>
      <c r="AX237" s="99">
        <v>37.65</v>
      </c>
      <c r="AY237" s="99">
        <v>50.74</v>
      </c>
      <c r="AZ237" s="99">
        <v>4.03</v>
      </c>
      <c r="BA237" s="99">
        <v>1.49</v>
      </c>
      <c r="BB237" s="99">
        <v>12.25</v>
      </c>
      <c r="BC237" s="99">
        <v>20.079999999999998</v>
      </c>
      <c r="BD237" s="99">
        <v>17.91</v>
      </c>
      <c r="BE237" s="99">
        <v>43.84</v>
      </c>
      <c r="BF237" s="99">
        <v>78.89</v>
      </c>
      <c r="BG237" s="99">
        <v>0.94</v>
      </c>
      <c r="BH237" s="99">
        <v>10.82</v>
      </c>
      <c r="BI237" s="99">
        <v>22.95</v>
      </c>
      <c r="BJ237" s="99">
        <v>3.82</v>
      </c>
      <c r="BK237" s="99">
        <v>60.32</v>
      </c>
      <c r="BL237" s="99">
        <v>10.88</v>
      </c>
      <c r="BM237" s="99">
        <v>10.7</v>
      </c>
    </row>
    <row r="238" spans="1:65" x14ac:dyDescent="0.25">
      <c r="A238" s="13">
        <v>4833260700</v>
      </c>
      <c r="B238" s="14" t="s">
        <v>557</v>
      </c>
      <c r="C238" s="14" t="s">
        <v>585</v>
      </c>
      <c r="D238" s="14" t="s">
        <v>586</v>
      </c>
      <c r="E238" s="99">
        <v>14.6</v>
      </c>
      <c r="F238" s="99">
        <v>6.89</v>
      </c>
      <c r="G238" s="99">
        <v>4.7</v>
      </c>
      <c r="H238" s="99">
        <v>1.41</v>
      </c>
      <c r="I238" s="99">
        <v>1.19</v>
      </c>
      <c r="J238" s="99">
        <v>4.62</v>
      </c>
      <c r="K238" s="99">
        <v>3.52</v>
      </c>
      <c r="L238" s="99">
        <v>1.49</v>
      </c>
      <c r="M238" s="99">
        <v>4.5599999999999996</v>
      </c>
      <c r="N238" s="99">
        <v>4.53</v>
      </c>
      <c r="O238" s="99">
        <v>0.73</v>
      </c>
      <c r="P238" s="99">
        <v>1.78</v>
      </c>
      <c r="Q238" s="99">
        <v>3.9</v>
      </c>
      <c r="R238" s="99">
        <v>4.4000000000000004</v>
      </c>
      <c r="S238" s="99">
        <v>5.15</v>
      </c>
      <c r="T238" s="99">
        <v>4.66</v>
      </c>
      <c r="U238" s="99">
        <v>4.58</v>
      </c>
      <c r="V238" s="99">
        <v>1.59</v>
      </c>
      <c r="W238" s="99">
        <v>2.64</v>
      </c>
      <c r="X238" s="99">
        <v>2.0099999999999998</v>
      </c>
      <c r="Y238" s="99">
        <v>19.260000000000002</v>
      </c>
      <c r="Z238" s="99">
        <v>8.8800000000000008</v>
      </c>
      <c r="AA238" s="99">
        <v>3.47</v>
      </c>
      <c r="AB238" s="99">
        <v>1.89</v>
      </c>
      <c r="AC238" s="99">
        <v>3.75</v>
      </c>
      <c r="AD238" s="99">
        <v>2.71</v>
      </c>
      <c r="AE238" s="92">
        <v>1480.27</v>
      </c>
      <c r="AF238" s="92">
        <v>405395.5</v>
      </c>
      <c r="AG238" s="100">
        <v>6.9</v>
      </c>
      <c r="AH238" s="92">
        <v>2001.07</v>
      </c>
      <c r="AI238" s="99" t="s">
        <v>786</v>
      </c>
      <c r="AJ238" s="99">
        <v>148.57</v>
      </c>
      <c r="AK238" s="99">
        <v>54.55</v>
      </c>
      <c r="AL238" s="99">
        <v>203.12</v>
      </c>
      <c r="AM238" s="99">
        <v>202.75</v>
      </c>
      <c r="AN238" s="99">
        <v>58.04</v>
      </c>
      <c r="AO238" s="101">
        <v>3.04</v>
      </c>
      <c r="AP238" s="99">
        <v>129.91999999999999</v>
      </c>
      <c r="AQ238" s="99">
        <v>97.5</v>
      </c>
      <c r="AR238" s="99">
        <v>129.13</v>
      </c>
      <c r="AS238" s="99">
        <v>10.88</v>
      </c>
      <c r="AT238" s="99">
        <v>20.91</v>
      </c>
      <c r="AU238" s="99">
        <v>5.49</v>
      </c>
      <c r="AV238" s="99">
        <v>14.12</v>
      </c>
      <c r="AW238" s="99">
        <v>4.87</v>
      </c>
      <c r="AX238" s="99">
        <v>30.52</v>
      </c>
      <c r="AY238" s="99">
        <v>68.69</v>
      </c>
      <c r="AZ238" s="99">
        <v>4.03</v>
      </c>
      <c r="BA238" s="99">
        <v>1.5</v>
      </c>
      <c r="BB238" s="99">
        <v>16.989999999999998</v>
      </c>
      <c r="BC238" s="99">
        <v>43.23</v>
      </c>
      <c r="BD238" s="99">
        <v>32.880000000000003</v>
      </c>
      <c r="BE238" s="99">
        <v>42.23</v>
      </c>
      <c r="BF238" s="99">
        <v>118.67</v>
      </c>
      <c r="BG238" s="99">
        <v>13.62</v>
      </c>
      <c r="BH238" s="99">
        <v>13</v>
      </c>
      <c r="BI238" s="99">
        <v>21.25</v>
      </c>
      <c r="BJ238" s="99">
        <v>4.04</v>
      </c>
      <c r="BK238" s="99">
        <v>71.98</v>
      </c>
      <c r="BL238" s="99">
        <v>10.29</v>
      </c>
      <c r="BM238" s="99">
        <v>11.67</v>
      </c>
    </row>
    <row r="239" spans="1:65" x14ac:dyDescent="0.25">
      <c r="A239" s="13">
        <v>4834860710</v>
      </c>
      <c r="B239" s="14" t="s">
        <v>557</v>
      </c>
      <c r="C239" s="14" t="s">
        <v>587</v>
      </c>
      <c r="D239" s="14" t="s">
        <v>588</v>
      </c>
      <c r="E239" s="99">
        <v>14.6</v>
      </c>
      <c r="F239" s="99">
        <v>6.92</v>
      </c>
      <c r="G239" s="99">
        <v>4.6399999999999997</v>
      </c>
      <c r="H239" s="99">
        <v>1.45</v>
      </c>
      <c r="I239" s="99">
        <v>1.1499999999999999</v>
      </c>
      <c r="J239" s="99">
        <v>4.51</v>
      </c>
      <c r="K239" s="99">
        <v>3.22</v>
      </c>
      <c r="L239" s="99">
        <v>1.41</v>
      </c>
      <c r="M239" s="99">
        <v>4.28</v>
      </c>
      <c r="N239" s="99">
        <v>4.63</v>
      </c>
      <c r="O239" s="99">
        <v>0.72</v>
      </c>
      <c r="P239" s="99">
        <v>1.78</v>
      </c>
      <c r="Q239" s="99">
        <v>3.92</v>
      </c>
      <c r="R239" s="99">
        <v>4.3099999999999996</v>
      </c>
      <c r="S239" s="99">
        <v>5.29</v>
      </c>
      <c r="T239" s="99">
        <v>4.8</v>
      </c>
      <c r="U239" s="99">
        <v>4.91</v>
      </c>
      <c r="V239" s="99">
        <v>1.54</v>
      </c>
      <c r="W239" s="99">
        <v>2.66</v>
      </c>
      <c r="X239" s="99">
        <v>1.96</v>
      </c>
      <c r="Y239" s="99">
        <v>20.05</v>
      </c>
      <c r="Z239" s="99">
        <v>8.65</v>
      </c>
      <c r="AA239" s="99">
        <v>3.32</v>
      </c>
      <c r="AB239" s="99">
        <v>1.8</v>
      </c>
      <c r="AC239" s="99">
        <v>3.64</v>
      </c>
      <c r="AD239" s="99">
        <v>2.57</v>
      </c>
      <c r="AE239" s="92">
        <v>971.83</v>
      </c>
      <c r="AF239" s="92">
        <v>429102</v>
      </c>
      <c r="AG239" s="100">
        <v>6.76</v>
      </c>
      <c r="AH239" s="92">
        <v>2087.48</v>
      </c>
      <c r="AI239" s="99" t="s">
        <v>786</v>
      </c>
      <c r="AJ239" s="99">
        <v>174.93</v>
      </c>
      <c r="AK239" s="99">
        <v>60.51</v>
      </c>
      <c r="AL239" s="99">
        <v>235.44</v>
      </c>
      <c r="AM239" s="99">
        <v>203.88</v>
      </c>
      <c r="AN239" s="99">
        <v>69.06</v>
      </c>
      <c r="AO239" s="101">
        <v>2.8919999999999999</v>
      </c>
      <c r="AP239" s="99">
        <v>108.88</v>
      </c>
      <c r="AQ239" s="99">
        <v>129.81</v>
      </c>
      <c r="AR239" s="99">
        <v>125.75</v>
      </c>
      <c r="AS239" s="99">
        <v>10.93</v>
      </c>
      <c r="AT239" s="99">
        <v>21.64</v>
      </c>
      <c r="AU239" s="99">
        <v>4.53</v>
      </c>
      <c r="AV239" s="99">
        <v>10.89</v>
      </c>
      <c r="AW239" s="99">
        <v>5.64</v>
      </c>
      <c r="AX239" s="99">
        <v>18.46</v>
      </c>
      <c r="AY239" s="99">
        <v>36.83</v>
      </c>
      <c r="AZ239" s="99">
        <v>4</v>
      </c>
      <c r="BA239" s="99">
        <v>1.26</v>
      </c>
      <c r="BB239" s="99">
        <v>15.1</v>
      </c>
      <c r="BC239" s="99">
        <v>46.25</v>
      </c>
      <c r="BD239" s="99">
        <v>26.84</v>
      </c>
      <c r="BE239" s="99">
        <v>27.06</v>
      </c>
      <c r="BF239" s="99">
        <v>85.5</v>
      </c>
      <c r="BG239" s="99">
        <v>15.99</v>
      </c>
      <c r="BH239" s="99">
        <v>9.5</v>
      </c>
      <c r="BI239" s="99">
        <v>25</v>
      </c>
      <c r="BJ239" s="99">
        <v>3.67</v>
      </c>
      <c r="BK239" s="99">
        <v>57.84</v>
      </c>
      <c r="BL239" s="99">
        <v>10.11</v>
      </c>
      <c r="BM239" s="99">
        <v>11.08</v>
      </c>
    </row>
    <row r="240" spans="1:65" x14ac:dyDescent="0.25">
      <c r="A240" s="13">
        <v>4836220720</v>
      </c>
      <c r="B240" s="14" t="s">
        <v>557</v>
      </c>
      <c r="C240" s="14" t="s">
        <v>589</v>
      </c>
      <c r="D240" s="14" t="s">
        <v>590</v>
      </c>
      <c r="E240" s="99">
        <v>14.62</v>
      </c>
      <c r="F240" s="99">
        <v>6.87</v>
      </c>
      <c r="G240" s="99">
        <v>4.71</v>
      </c>
      <c r="H240" s="99">
        <v>1.44</v>
      </c>
      <c r="I240" s="99">
        <v>1.19</v>
      </c>
      <c r="J240" s="99">
        <v>4.59</v>
      </c>
      <c r="K240" s="99">
        <v>3.55</v>
      </c>
      <c r="L240" s="99">
        <v>1.48</v>
      </c>
      <c r="M240" s="99">
        <v>4.45</v>
      </c>
      <c r="N240" s="99">
        <v>4.55</v>
      </c>
      <c r="O240" s="99">
        <v>0.73</v>
      </c>
      <c r="P240" s="99">
        <v>1.78</v>
      </c>
      <c r="Q240" s="99">
        <v>3.91</v>
      </c>
      <c r="R240" s="99">
        <v>4.38</v>
      </c>
      <c r="S240" s="99">
        <v>5.19</v>
      </c>
      <c r="T240" s="99">
        <v>4.59</v>
      </c>
      <c r="U240" s="99">
        <v>4.63</v>
      </c>
      <c r="V240" s="99">
        <v>1.57</v>
      </c>
      <c r="W240" s="99">
        <v>2.66</v>
      </c>
      <c r="X240" s="99">
        <v>2.0099999999999998</v>
      </c>
      <c r="Y240" s="99">
        <v>19.010000000000002</v>
      </c>
      <c r="Z240" s="99">
        <v>8.94</v>
      </c>
      <c r="AA240" s="99">
        <v>3.33</v>
      </c>
      <c r="AB240" s="99">
        <v>1.83</v>
      </c>
      <c r="AC240" s="99">
        <v>3.79</v>
      </c>
      <c r="AD240" s="99">
        <v>2.71</v>
      </c>
      <c r="AE240" s="92">
        <v>1318.58</v>
      </c>
      <c r="AF240" s="92">
        <v>417093.75</v>
      </c>
      <c r="AG240" s="100">
        <v>6.7</v>
      </c>
      <c r="AH240" s="92">
        <v>2019.78</v>
      </c>
      <c r="AI240" s="99" t="s">
        <v>786</v>
      </c>
      <c r="AJ240" s="99">
        <v>156.93</v>
      </c>
      <c r="AK240" s="99">
        <v>54.55</v>
      </c>
      <c r="AL240" s="99">
        <v>211.48000000000002</v>
      </c>
      <c r="AM240" s="99">
        <v>202.75</v>
      </c>
      <c r="AN240" s="99">
        <v>61.67</v>
      </c>
      <c r="AO240" s="101">
        <v>2.9249999999999998</v>
      </c>
      <c r="AP240" s="99">
        <v>132.5</v>
      </c>
      <c r="AQ240" s="99">
        <v>167.51</v>
      </c>
      <c r="AR240" s="99">
        <v>92.5</v>
      </c>
      <c r="AS240" s="99">
        <v>10.93</v>
      </c>
      <c r="AT240" s="99">
        <v>25.51</v>
      </c>
      <c r="AU240" s="99">
        <v>5.5</v>
      </c>
      <c r="AV240" s="99">
        <v>14.32</v>
      </c>
      <c r="AW240" s="99">
        <v>5.1100000000000003</v>
      </c>
      <c r="AX240" s="99">
        <v>25.08</v>
      </c>
      <c r="AY240" s="99">
        <v>44.58</v>
      </c>
      <c r="AZ240" s="99">
        <v>4.0599999999999996</v>
      </c>
      <c r="BA240" s="99">
        <v>1.31</v>
      </c>
      <c r="BB240" s="99">
        <v>16.25</v>
      </c>
      <c r="BC240" s="99">
        <v>44.88</v>
      </c>
      <c r="BD240" s="99">
        <v>30.62</v>
      </c>
      <c r="BE240" s="99">
        <v>38.47</v>
      </c>
      <c r="BF240" s="99">
        <v>101.88</v>
      </c>
      <c r="BG240" s="99">
        <v>9.99</v>
      </c>
      <c r="BH240" s="99">
        <v>12.15</v>
      </c>
      <c r="BI240" s="99">
        <v>17.5</v>
      </c>
      <c r="BJ240" s="99">
        <v>3.85</v>
      </c>
      <c r="BK240" s="99">
        <v>53.13</v>
      </c>
      <c r="BL240" s="99">
        <v>10.15</v>
      </c>
      <c r="BM240" s="99">
        <v>11.78</v>
      </c>
    </row>
    <row r="241" spans="1:65" x14ac:dyDescent="0.25">
      <c r="A241" s="13">
        <v>4819124770</v>
      </c>
      <c r="B241" s="14" t="s">
        <v>557</v>
      </c>
      <c r="C241" s="14" t="s">
        <v>807</v>
      </c>
      <c r="D241" s="14" t="s">
        <v>570</v>
      </c>
      <c r="E241" s="99">
        <v>14.72</v>
      </c>
      <c r="F241" s="99">
        <v>6.89</v>
      </c>
      <c r="G241" s="99">
        <v>4.7</v>
      </c>
      <c r="H241" s="99">
        <v>1.47</v>
      </c>
      <c r="I241" s="99">
        <v>1.1499999999999999</v>
      </c>
      <c r="J241" s="99">
        <v>4.57</v>
      </c>
      <c r="K241" s="99">
        <v>3.38</v>
      </c>
      <c r="L241" s="99">
        <v>1.44</v>
      </c>
      <c r="M241" s="99">
        <v>4.5599999999999996</v>
      </c>
      <c r="N241" s="99">
        <v>4.5199999999999996</v>
      </c>
      <c r="O241" s="99">
        <v>0.71</v>
      </c>
      <c r="P241" s="99">
        <v>1.71</v>
      </c>
      <c r="Q241" s="99">
        <v>4.0999999999999996</v>
      </c>
      <c r="R241" s="99">
        <v>4.3600000000000003</v>
      </c>
      <c r="S241" s="99">
        <v>5.54</v>
      </c>
      <c r="T241" s="99">
        <v>4.5599999999999996</v>
      </c>
      <c r="U241" s="99">
        <v>5.27</v>
      </c>
      <c r="V241" s="99">
        <v>1.58</v>
      </c>
      <c r="W241" s="99">
        <v>2.72</v>
      </c>
      <c r="X241" s="99">
        <v>2.09</v>
      </c>
      <c r="Y241" s="99">
        <v>20.399999999999999</v>
      </c>
      <c r="Z241" s="99">
        <v>8.8699999999999992</v>
      </c>
      <c r="AA241" s="99">
        <v>3.39</v>
      </c>
      <c r="AB241" s="99">
        <v>1.95</v>
      </c>
      <c r="AC241" s="99">
        <v>4.04</v>
      </c>
      <c r="AD241" s="99">
        <v>2.58</v>
      </c>
      <c r="AE241" s="92">
        <v>1767.06</v>
      </c>
      <c r="AF241" s="92">
        <v>612310.07999999996</v>
      </c>
      <c r="AG241" s="100">
        <v>6.61</v>
      </c>
      <c r="AH241" s="92">
        <v>2933.95</v>
      </c>
      <c r="AI241" s="99" t="s">
        <v>786</v>
      </c>
      <c r="AJ241" s="99">
        <v>172.93</v>
      </c>
      <c r="AK241" s="99">
        <v>86.15</v>
      </c>
      <c r="AL241" s="99">
        <v>259.08000000000004</v>
      </c>
      <c r="AM241" s="99">
        <v>203.9</v>
      </c>
      <c r="AN241" s="99">
        <v>74.91</v>
      </c>
      <c r="AO241" s="101">
        <v>2.9159999999999999</v>
      </c>
      <c r="AP241" s="99">
        <v>159.12</v>
      </c>
      <c r="AQ241" s="99">
        <v>132.01</v>
      </c>
      <c r="AR241" s="99">
        <v>139.26</v>
      </c>
      <c r="AS241" s="99">
        <v>11.05</v>
      </c>
      <c r="AT241" s="99">
        <v>25.43</v>
      </c>
      <c r="AU241" s="99">
        <v>5.87</v>
      </c>
      <c r="AV241" s="99">
        <v>12.14</v>
      </c>
      <c r="AW241" s="99">
        <v>3.84</v>
      </c>
      <c r="AX241" s="99">
        <v>23.93</v>
      </c>
      <c r="AY241" s="99">
        <v>63.02</v>
      </c>
      <c r="AZ241" s="99">
        <v>4.01</v>
      </c>
      <c r="BA241" s="99">
        <v>1.54</v>
      </c>
      <c r="BB241" s="99">
        <v>14.13</v>
      </c>
      <c r="BC241" s="99">
        <v>45.26</v>
      </c>
      <c r="BD241" s="99">
        <v>26.62</v>
      </c>
      <c r="BE241" s="99">
        <v>46.45</v>
      </c>
      <c r="BF241" s="99">
        <v>153.79</v>
      </c>
      <c r="BG241" s="99">
        <v>23.59</v>
      </c>
      <c r="BH241" s="99">
        <v>13.31</v>
      </c>
      <c r="BI241" s="99">
        <v>21.69</v>
      </c>
      <c r="BJ241" s="99">
        <v>4.2</v>
      </c>
      <c r="BK241" s="99">
        <v>103.33</v>
      </c>
      <c r="BL241" s="99">
        <v>10.88</v>
      </c>
      <c r="BM241" s="99">
        <v>10.56</v>
      </c>
    </row>
    <row r="242" spans="1:65" x14ac:dyDescent="0.25">
      <c r="A242" s="13">
        <v>4841700810</v>
      </c>
      <c r="B242" s="14" t="s">
        <v>557</v>
      </c>
      <c r="C242" s="14" t="s">
        <v>591</v>
      </c>
      <c r="D242" s="14" t="s">
        <v>592</v>
      </c>
      <c r="E242" s="99">
        <v>14.61</v>
      </c>
      <c r="F242" s="99">
        <v>7.04</v>
      </c>
      <c r="G242" s="99">
        <v>4.47</v>
      </c>
      <c r="H242" s="99">
        <v>1.31</v>
      </c>
      <c r="I242" s="99">
        <v>1.17</v>
      </c>
      <c r="J242" s="99">
        <v>4.57</v>
      </c>
      <c r="K242" s="99">
        <v>3.47</v>
      </c>
      <c r="L242" s="99">
        <v>1.42</v>
      </c>
      <c r="M242" s="99">
        <v>4.29</v>
      </c>
      <c r="N242" s="99">
        <v>4.53</v>
      </c>
      <c r="O242" s="99">
        <v>0.73</v>
      </c>
      <c r="P242" s="99">
        <v>1.78</v>
      </c>
      <c r="Q242" s="99">
        <v>3.9</v>
      </c>
      <c r="R242" s="99">
        <v>4.3499999999999996</v>
      </c>
      <c r="S242" s="99">
        <v>5.23</v>
      </c>
      <c r="T242" s="99">
        <v>4.4400000000000004</v>
      </c>
      <c r="U242" s="99">
        <v>4.72</v>
      </c>
      <c r="V242" s="99">
        <v>1.52</v>
      </c>
      <c r="W242" s="99">
        <v>2.62</v>
      </c>
      <c r="X242" s="99">
        <v>2.0099999999999998</v>
      </c>
      <c r="Y242" s="99">
        <v>19.61</v>
      </c>
      <c r="Z242" s="99">
        <v>8.6999999999999993</v>
      </c>
      <c r="AA242" s="99">
        <v>3.16</v>
      </c>
      <c r="AB242" s="99">
        <v>1.81</v>
      </c>
      <c r="AC242" s="99">
        <v>3.77</v>
      </c>
      <c r="AD242" s="99">
        <v>2.65</v>
      </c>
      <c r="AE242" s="92">
        <v>1524.06</v>
      </c>
      <c r="AF242" s="92">
        <v>359090.5</v>
      </c>
      <c r="AG242" s="100">
        <v>6.88</v>
      </c>
      <c r="AH242" s="92">
        <v>1771.5</v>
      </c>
      <c r="AI242" s="99" t="s">
        <v>786</v>
      </c>
      <c r="AJ242" s="99">
        <v>106.32</v>
      </c>
      <c r="AK242" s="99">
        <v>36.46</v>
      </c>
      <c r="AL242" s="99">
        <v>142.78</v>
      </c>
      <c r="AM242" s="99">
        <v>202.75</v>
      </c>
      <c r="AN242" s="99">
        <v>67.38</v>
      </c>
      <c r="AO242" s="101">
        <v>2.8860000000000001</v>
      </c>
      <c r="AP242" s="99">
        <v>137.13999999999999</v>
      </c>
      <c r="AQ242" s="99">
        <v>146.15</v>
      </c>
      <c r="AR242" s="99">
        <v>155.84</v>
      </c>
      <c r="AS242" s="99">
        <v>10.91</v>
      </c>
      <c r="AT242" s="99">
        <v>25.22</v>
      </c>
      <c r="AU242" s="99">
        <v>5.09</v>
      </c>
      <c r="AV242" s="99">
        <v>11.33</v>
      </c>
      <c r="AW242" s="99">
        <v>4.72</v>
      </c>
      <c r="AX242" s="99">
        <v>28.44</v>
      </c>
      <c r="AY242" s="99">
        <v>69.5</v>
      </c>
      <c r="AZ242" s="99">
        <v>4.04</v>
      </c>
      <c r="BA242" s="99">
        <v>1.4</v>
      </c>
      <c r="BB242" s="99">
        <v>18.100000000000001</v>
      </c>
      <c r="BC242" s="99">
        <v>42.46</v>
      </c>
      <c r="BD242" s="99">
        <v>30.81</v>
      </c>
      <c r="BE242" s="99">
        <v>43.56</v>
      </c>
      <c r="BF242" s="99">
        <v>85.94</v>
      </c>
      <c r="BG242" s="99">
        <v>21.53</v>
      </c>
      <c r="BH242" s="99">
        <v>12.44</v>
      </c>
      <c r="BI242" s="99">
        <v>17.399999999999999</v>
      </c>
      <c r="BJ242" s="99">
        <v>4.34</v>
      </c>
      <c r="BK242" s="99">
        <v>65.069999999999993</v>
      </c>
      <c r="BL242" s="99">
        <v>10.38</v>
      </c>
      <c r="BM242" s="99">
        <v>10.9</v>
      </c>
    </row>
    <row r="243" spans="1:65" x14ac:dyDescent="0.25">
      <c r="A243" s="13">
        <v>4812420840</v>
      </c>
      <c r="B243" s="14" t="s">
        <v>557</v>
      </c>
      <c r="C243" s="14" t="s">
        <v>793</v>
      </c>
      <c r="D243" s="14" t="s">
        <v>872</v>
      </c>
      <c r="E243" s="99">
        <v>14.56</v>
      </c>
      <c r="F243" s="99">
        <v>6.67</v>
      </c>
      <c r="G243" s="99">
        <v>4.21</v>
      </c>
      <c r="H243" s="99">
        <v>1.26</v>
      </c>
      <c r="I243" s="99">
        <v>1.1299999999999999</v>
      </c>
      <c r="J243" s="99">
        <v>4.51</v>
      </c>
      <c r="K243" s="99">
        <v>3.93</v>
      </c>
      <c r="L243" s="99">
        <v>1.38</v>
      </c>
      <c r="M243" s="99">
        <v>4.12</v>
      </c>
      <c r="N243" s="99">
        <v>4.8099999999999996</v>
      </c>
      <c r="O243" s="99">
        <v>0.72</v>
      </c>
      <c r="P243" s="99">
        <v>1.76</v>
      </c>
      <c r="Q243" s="99">
        <v>3.95</v>
      </c>
      <c r="R243" s="99">
        <v>4.34</v>
      </c>
      <c r="S243" s="99">
        <v>5.48</v>
      </c>
      <c r="T243" s="99">
        <v>4.1399999999999997</v>
      </c>
      <c r="U243" s="99">
        <v>5.0199999999999996</v>
      </c>
      <c r="V243" s="99">
        <v>1.5</v>
      </c>
      <c r="W243" s="99">
        <v>2.5</v>
      </c>
      <c r="X243" s="99">
        <v>1.99</v>
      </c>
      <c r="Y243" s="99">
        <v>19.86</v>
      </c>
      <c r="Z243" s="99">
        <v>9.02</v>
      </c>
      <c r="AA243" s="99">
        <v>2.97</v>
      </c>
      <c r="AB243" s="99">
        <v>1.48</v>
      </c>
      <c r="AC243" s="99">
        <v>3.65</v>
      </c>
      <c r="AD243" s="99">
        <v>2.75</v>
      </c>
      <c r="AE243" s="92">
        <v>1195.27</v>
      </c>
      <c r="AF243" s="92">
        <v>436542.82</v>
      </c>
      <c r="AG243" s="100">
        <v>6.81</v>
      </c>
      <c r="AH243" s="92">
        <v>2131.65</v>
      </c>
      <c r="AI243" s="99" t="s">
        <v>786</v>
      </c>
      <c r="AJ243" s="99">
        <v>73.150000000000006</v>
      </c>
      <c r="AK243" s="99">
        <v>69.819999999999993</v>
      </c>
      <c r="AL243" s="99">
        <v>142.97</v>
      </c>
      <c r="AM243" s="99">
        <v>203.6</v>
      </c>
      <c r="AN243" s="99">
        <v>69.510000000000005</v>
      </c>
      <c r="AO243" s="101">
        <v>3.097</v>
      </c>
      <c r="AP243" s="99">
        <v>125.43</v>
      </c>
      <c r="AQ243" s="99">
        <v>113.81</v>
      </c>
      <c r="AR243" s="99">
        <v>115.62</v>
      </c>
      <c r="AS243" s="99">
        <v>10.74</v>
      </c>
      <c r="AT243" s="99">
        <v>15.3</v>
      </c>
      <c r="AU243" s="99">
        <v>6.04</v>
      </c>
      <c r="AV243" s="99">
        <v>8.49</v>
      </c>
      <c r="AW243" s="99">
        <v>5.28</v>
      </c>
      <c r="AX243" s="99">
        <v>22.02</v>
      </c>
      <c r="AY243" s="99">
        <v>50.14</v>
      </c>
      <c r="AZ243" s="99">
        <v>4.12</v>
      </c>
      <c r="BA243" s="99">
        <v>1.43</v>
      </c>
      <c r="BB243" s="99">
        <v>13.61</v>
      </c>
      <c r="BC243" s="99">
        <v>23.07</v>
      </c>
      <c r="BD243" s="99">
        <v>21.37</v>
      </c>
      <c r="BE243" s="99">
        <v>16.89</v>
      </c>
      <c r="BF243" s="99">
        <v>111.37</v>
      </c>
      <c r="BG243" s="99">
        <v>7.92</v>
      </c>
      <c r="BH243" s="99">
        <v>13.04</v>
      </c>
      <c r="BI243" s="99">
        <v>13.85</v>
      </c>
      <c r="BJ243" s="99">
        <v>4</v>
      </c>
      <c r="BK243" s="99">
        <v>77.42</v>
      </c>
      <c r="BL243" s="99">
        <v>10.029999999999999</v>
      </c>
      <c r="BM243" s="99">
        <v>9.82</v>
      </c>
    </row>
    <row r="244" spans="1:65" x14ac:dyDescent="0.25">
      <c r="A244" s="13">
        <v>4828660880</v>
      </c>
      <c r="B244" s="14" t="s">
        <v>557</v>
      </c>
      <c r="C244" s="14" t="s">
        <v>577</v>
      </c>
      <c r="D244" s="14" t="s">
        <v>578</v>
      </c>
      <c r="E244" s="99">
        <v>14.61</v>
      </c>
      <c r="F244" s="99">
        <v>6.93</v>
      </c>
      <c r="G244" s="99">
        <v>4.5</v>
      </c>
      <c r="H244" s="99">
        <v>1.32</v>
      </c>
      <c r="I244" s="99">
        <v>1.17</v>
      </c>
      <c r="J244" s="99">
        <v>4.54</v>
      </c>
      <c r="K244" s="99">
        <v>3.47</v>
      </c>
      <c r="L244" s="99">
        <v>1.42</v>
      </c>
      <c r="M244" s="99">
        <v>4.3</v>
      </c>
      <c r="N244" s="99">
        <v>4.55</v>
      </c>
      <c r="O244" s="99">
        <v>0.73</v>
      </c>
      <c r="P244" s="99">
        <v>1.78</v>
      </c>
      <c r="Q244" s="99">
        <v>3.83</v>
      </c>
      <c r="R244" s="99">
        <v>4.38</v>
      </c>
      <c r="S244" s="99">
        <v>5.21</v>
      </c>
      <c r="T244" s="99">
        <v>4.3600000000000003</v>
      </c>
      <c r="U244" s="99">
        <v>4.58</v>
      </c>
      <c r="V244" s="99">
        <v>1.51</v>
      </c>
      <c r="W244" s="99">
        <v>2.59</v>
      </c>
      <c r="X244" s="99">
        <v>1.97</v>
      </c>
      <c r="Y244" s="99">
        <v>19.579999999999998</v>
      </c>
      <c r="Z244" s="99">
        <v>8.61</v>
      </c>
      <c r="AA244" s="99">
        <v>3.05</v>
      </c>
      <c r="AB244" s="99">
        <v>1.8</v>
      </c>
      <c r="AC244" s="99">
        <v>3.81</v>
      </c>
      <c r="AD244" s="99">
        <v>2.66</v>
      </c>
      <c r="AE244" s="92">
        <v>1302.25</v>
      </c>
      <c r="AF244" s="92">
        <v>431769.25</v>
      </c>
      <c r="AG244" s="100">
        <v>6.62</v>
      </c>
      <c r="AH244" s="92">
        <v>2073.88</v>
      </c>
      <c r="AI244" s="99" t="s">
        <v>786</v>
      </c>
      <c r="AJ244" s="99">
        <v>137.32</v>
      </c>
      <c r="AK244" s="99">
        <v>88.84</v>
      </c>
      <c r="AL244" s="99">
        <v>226.16</v>
      </c>
      <c r="AM244" s="99">
        <v>203.13</v>
      </c>
      <c r="AN244" s="99">
        <v>59.23</v>
      </c>
      <c r="AO244" s="101">
        <v>2.7989999999999999</v>
      </c>
      <c r="AP244" s="99">
        <v>135.81</v>
      </c>
      <c r="AQ244" s="99">
        <v>138.25</v>
      </c>
      <c r="AR244" s="99">
        <v>127.28</v>
      </c>
      <c r="AS244" s="99">
        <v>10.85</v>
      </c>
      <c r="AT244" s="99">
        <v>18.7</v>
      </c>
      <c r="AU244" s="99">
        <v>4.87</v>
      </c>
      <c r="AV244" s="99">
        <v>10.06</v>
      </c>
      <c r="AW244" s="99">
        <v>5.03</v>
      </c>
      <c r="AX244" s="99">
        <v>23.23</v>
      </c>
      <c r="AY244" s="99">
        <v>44.79</v>
      </c>
      <c r="AZ244" s="99">
        <v>4.05</v>
      </c>
      <c r="BA244" s="99">
        <v>1.33</v>
      </c>
      <c r="BB244" s="99">
        <v>14.33</v>
      </c>
      <c r="BC244" s="99">
        <v>39.14</v>
      </c>
      <c r="BD244" s="99">
        <v>25.27</v>
      </c>
      <c r="BE244" s="99">
        <v>31.33</v>
      </c>
      <c r="BF244" s="99">
        <v>73.75</v>
      </c>
      <c r="BG244" s="99">
        <v>8</v>
      </c>
      <c r="BH244" s="99">
        <v>9.56</v>
      </c>
      <c r="BI244" s="99">
        <v>15.67</v>
      </c>
      <c r="BJ244" s="99">
        <v>3.99</v>
      </c>
      <c r="BK244" s="99">
        <v>58.06</v>
      </c>
      <c r="BL244" s="99">
        <v>10.35</v>
      </c>
      <c r="BM244" s="99">
        <v>11.36</v>
      </c>
    </row>
    <row r="245" spans="1:65" x14ac:dyDescent="0.25">
      <c r="A245" s="13">
        <v>4846340940</v>
      </c>
      <c r="B245" s="14" t="s">
        <v>557</v>
      </c>
      <c r="C245" s="14" t="s">
        <v>593</v>
      </c>
      <c r="D245" s="14" t="s">
        <v>594</v>
      </c>
      <c r="E245" s="99">
        <v>14.6</v>
      </c>
      <c r="F245" s="99">
        <v>7.03</v>
      </c>
      <c r="G245" s="99">
        <v>4.6900000000000004</v>
      </c>
      <c r="H245" s="99">
        <v>1.46</v>
      </c>
      <c r="I245" s="99">
        <v>1.17</v>
      </c>
      <c r="J245" s="99">
        <v>4.62</v>
      </c>
      <c r="K245" s="99">
        <v>3.54</v>
      </c>
      <c r="L245" s="99">
        <v>1.48</v>
      </c>
      <c r="M245" s="99">
        <v>4.25</v>
      </c>
      <c r="N245" s="99">
        <v>4.6100000000000003</v>
      </c>
      <c r="O245" s="99">
        <v>0.71</v>
      </c>
      <c r="P245" s="99">
        <v>1.78</v>
      </c>
      <c r="Q245" s="99">
        <v>3.96</v>
      </c>
      <c r="R245" s="99">
        <v>4.4400000000000004</v>
      </c>
      <c r="S245" s="99">
        <v>5.24</v>
      </c>
      <c r="T245" s="99">
        <v>4.43</v>
      </c>
      <c r="U245" s="99">
        <v>4.9400000000000004</v>
      </c>
      <c r="V245" s="99">
        <v>1.52</v>
      </c>
      <c r="W245" s="99">
        <v>2.59</v>
      </c>
      <c r="X245" s="99">
        <v>1.95</v>
      </c>
      <c r="Y245" s="99">
        <v>19.37</v>
      </c>
      <c r="Z245" s="99">
        <v>9.1300000000000008</v>
      </c>
      <c r="AA245" s="99">
        <v>3.22</v>
      </c>
      <c r="AB245" s="99">
        <v>1.85</v>
      </c>
      <c r="AC245" s="99">
        <v>4.12</v>
      </c>
      <c r="AD245" s="99">
        <v>2.59</v>
      </c>
      <c r="AE245" s="92">
        <v>1565.71</v>
      </c>
      <c r="AF245" s="92">
        <v>420950</v>
      </c>
      <c r="AG245" s="100">
        <v>6.64</v>
      </c>
      <c r="AH245" s="92">
        <v>2024.59</v>
      </c>
      <c r="AI245" s="99" t="s">
        <v>786</v>
      </c>
      <c r="AJ245" s="99">
        <v>168.35</v>
      </c>
      <c r="AK245" s="99">
        <v>61.33</v>
      </c>
      <c r="AL245" s="99">
        <v>229.68</v>
      </c>
      <c r="AM245" s="99">
        <v>203.88</v>
      </c>
      <c r="AN245" s="99">
        <v>80.83</v>
      </c>
      <c r="AO245" s="101">
        <v>2.774</v>
      </c>
      <c r="AP245" s="99">
        <v>146.04</v>
      </c>
      <c r="AQ245" s="99">
        <v>113.08</v>
      </c>
      <c r="AR245" s="99">
        <v>126.96</v>
      </c>
      <c r="AS245" s="99">
        <v>10.97</v>
      </c>
      <c r="AT245" s="99">
        <v>15</v>
      </c>
      <c r="AU245" s="99">
        <v>5.09</v>
      </c>
      <c r="AV245" s="99">
        <v>12.17</v>
      </c>
      <c r="AW245" s="99">
        <v>5.09</v>
      </c>
      <c r="AX245" s="99">
        <v>27.63</v>
      </c>
      <c r="AY245" s="99">
        <v>51.38</v>
      </c>
      <c r="AZ245" s="99">
        <v>4.04</v>
      </c>
      <c r="BA245" s="99">
        <v>1.47</v>
      </c>
      <c r="BB245" s="99">
        <v>14.89</v>
      </c>
      <c r="BC245" s="99">
        <v>38.36</v>
      </c>
      <c r="BD245" s="99">
        <v>22.19</v>
      </c>
      <c r="BE245" s="99">
        <v>33.32</v>
      </c>
      <c r="BF245" s="99">
        <v>102.76</v>
      </c>
      <c r="BG245" s="99">
        <v>15.41</v>
      </c>
      <c r="BH245" s="99">
        <v>9.61</v>
      </c>
      <c r="BI245" s="99">
        <v>10.31</v>
      </c>
      <c r="BJ245" s="99">
        <v>3.18</v>
      </c>
      <c r="BK245" s="99">
        <v>71.89</v>
      </c>
      <c r="BL245" s="99">
        <v>10.23</v>
      </c>
      <c r="BM245" s="99">
        <v>11.64</v>
      </c>
    </row>
    <row r="246" spans="1:65" x14ac:dyDescent="0.25">
      <c r="A246" s="13">
        <v>4847380970</v>
      </c>
      <c r="B246" s="14" t="s">
        <v>557</v>
      </c>
      <c r="C246" s="14" t="s">
        <v>595</v>
      </c>
      <c r="D246" s="14" t="s">
        <v>596</v>
      </c>
      <c r="E246" s="99">
        <v>14.58</v>
      </c>
      <c r="F246" s="99">
        <v>6.88</v>
      </c>
      <c r="G246" s="99">
        <v>4.58</v>
      </c>
      <c r="H246" s="99">
        <v>1.28</v>
      </c>
      <c r="I246" s="99">
        <v>1.18</v>
      </c>
      <c r="J246" s="99">
        <v>4.5999999999999996</v>
      </c>
      <c r="K246" s="99">
        <v>3.51</v>
      </c>
      <c r="L246" s="99">
        <v>1.45</v>
      </c>
      <c r="M246" s="99">
        <v>4.38</v>
      </c>
      <c r="N246" s="99">
        <v>4.54</v>
      </c>
      <c r="O246" s="99">
        <v>0.73</v>
      </c>
      <c r="P246" s="99">
        <v>1.78</v>
      </c>
      <c r="Q246" s="99">
        <v>3.84</v>
      </c>
      <c r="R246" s="99">
        <v>4.46</v>
      </c>
      <c r="S246" s="99">
        <v>5.19</v>
      </c>
      <c r="T246" s="99">
        <v>4.26</v>
      </c>
      <c r="U246" s="99">
        <v>4.53</v>
      </c>
      <c r="V246" s="99">
        <v>1.51</v>
      </c>
      <c r="W246" s="99">
        <v>2.56</v>
      </c>
      <c r="X246" s="99">
        <v>1.98</v>
      </c>
      <c r="Y246" s="99">
        <v>19.149999999999999</v>
      </c>
      <c r="Z246" s="99">
        <v>8.91</v>
      </c>
      <c r="AA246" s="99">
        <v>3.01</v>
      </c>
      <c r="AB246" s="99">
        <v>1.77</v>
      </c>
      <c r="AC246" s="99">
        <v>3.74</v>
      </c>
      <c r="AD246" s="99">
        <v>2.66</v>
      </c>
      <c r="AE246" s="92">
        <v>1198.19</v>
      </c>
      <c r="AF246" s="92">
        <v>400257.25</v>
      </c>
      <c r="AG246" s="100">
        <v>6.86</v>
      </c>
      <c r="AH246" s="92">
        <v>1968.14</v>
      </c>
      <c r="AI246" s="99" t="s">
        <v>786</v>
      </c>
      <c r="AJ246" s="99">
        <v>132.94999999999999</v>
      </c>
      <c r="AK246" s="99">
        <v>88.84</v>
      </c>
      <c r="AL246" s="99">
        <v>221.79</v>
      </c>
      <c r="AM246" s="99">
        <v>203.13</v>
      </c>
      <c r="AN246" s="99">
        <v>67.62</v>
      </c>
      <c r="AO246" s="101">
        <v>2.8359999999999999</v>
      </c>
      <c r="AP246" s="99">
        <v>111.6</v>
      </c>
      <c r="AQ246" s="99">
        <v>134.31</v>
      </c>
      <c r="AR246" s="99">
        <v>120.08</v>
      </c>
      <c r="AS246" s="99">
        <v>10.84</v>
      </c>
      <c r="AT246" s="99">
        <v>23.02</v>
      </c>
      <c r="AU246" s="99">
        <v>4.83</v>
      </c>
      <c r="AV246" s="99">
        <v>12.02</v>
      </c>
      <c r="AW246" s="99">
        <v>5.0599999999999996</v>
      </c>
      <c r="AX246" s="99">
        <v>19.88</v>
      </c>
      <c r="AY246" s="99">
        <v>41.41</v>
      </c>
      <c r="AZ246" s="99">
        <v>4.0999999999999996</v>
      </c>
      <c r="BA246" s="99">
        <v>1.26</v>
      </c>
      <c r="BB246" s="99">
        <v>13.9</v>
      </c>
      <c r="BC246" s="99">
        <v>47.65</v>
      </c>
      <c r="BD246" s="99">
        <v>32.979999999999997</v>
      </c>
      <c r="BE246" s="99">
        <v>48.46</v>
      </c>
      <c r="BF246" s="99">
        <v>108.19</v>
      </c>
      <c r="BG246" s="99">
        <v>9.16</v>
      </c>
      <c r="BH246" s="99">
        <v>9.56</v>
      </c>
      <c r="BI246" s="99">
        <v>19.579999999999998</v>
      </c>
      <c r="BJ246" s="99">
        <v>3.87</v>
      </c>
      <c r="BK246" s="99">
        <v>65.17</v>
      </c>
      <c r="BL246" s="99">
        <v>10.26</v>
      </c>
      <c r="BM246" s="99">
        <v>11.68</v>
      </c>
    </row>
    <row r="247" spans="1:65" x14ac:dyDescent="0.25">
      <c r="A247" s="13">
        <v>4848660990</v>
      </c>
      <c r="B247" s="14" t="s">
        <v>557</v>
      </c>
      <c r="C247" s="14" t="s">
        <v>597</v>
      </c>
      <c r="D247" s="14" t="s">
        <v>598</v>
      </c>
      <c r="E247" s="99">
        <v>14.62</v>
      </c>
      <c r="F247" s="99">
        <v>6.98</v>
      </c>
      <c r="G247" s="99">
        <v>4.8899999999999997</v>
      </c>
      <c r="H247" s="99">
        <v>1.34</v>
      </c>
      <c r="I247" s="99">
        <v>1.21</v>
      </c>
      <c r="J247" s="99">
        <v>4.6100000000000003</v>
      </c>
      <c r="K247" s="99">
        <v>3.41</v>
      </c>
      <c r="L247" s="99">
        <v>1.52</v>
      </c>
      <c r="M247" s="99">
        <v>4.6399999999999997</v>
      </c>
      <c r="N247" s="99">
        <v>4.58</v>
      </c>
      <c r="O247" s="99">
        <v>0.73</v>
      </c>
      <c r="P247" s="99">
        <v>1.86</v>
      </c>
      <c r="Q247" s="99">
        <v>3.86</v>
      </c>
      <c r="R247" s="99">
        <v>4.4400000000000004</v>
      </c>
      <c r="S247" s="99">
        <v>5.1100000000000003</v>
      </c>
      <c r="T247" s="99">
        <v>4.7300000000000004</v>
      </c>
      <c r="U247" s="99">
        <v>4.83</v>
      </c>
      <c r="V247" s="99">
        <v>1.62</v>
      </c>
      <c r="W247" s="99">
        <v>2.65</v>
      </c>
      <c r="X247" s="99">
        <v>1.96</v>
      </c>
      <c r="Y247" s="99">
        <v>19.329999999999998</v>
      </c>
      <c r="Z247" s="99">
        <v>8.83</v>
      </c>
      <c r="AA247" s="99">
        <v>3.6</v>
      </c>
      <c r="AB247" s="99">
        <v>1.92</v>
      </c>
      <c r="AC247" s="99">
        <v>3.89</v>
      </c>
      <c r="AD247" s="99">
        <v>2.72</v>
      </c>
      <c r="AE247" s="92">
        <v>1003.6</v>
      </c>
      <c r="AF247" s="92">
        <v>341647.35</v>
      </c>
      <c r="AG247" s="100">
        <v>6.79</v>
      </c>
      <c r="AH247" s="92">
        <v>1670.03</v>
      </c>
      <c r="AI247" s="99" t="s">
        <v>786</v>
      </c>
      <c r="AJ247" s="99">
        <v>140.69</v>
      </c>
      <c r="AK247" s="99">
        <v>64.45</v>
      </c>
      <c r="AL247" s="99">
        <v>205.14</v>
      </c>
      <c r="AM247" s="99">
        <v>214.94</v>
      </c>
      <c r="AN247" s="99">
        <v>53.92</v>
      </c>
      <c r="AO247" s="101">
        <v>2.786</v>
      </c>
      <c r="AP247" s="99">
        <v>209.47</v>
      </c>
      <c r="AQ247" s="99">
        <v>125.09</v>
      </c>
      <c r="AR247" s="99">
        <v>219.16</v>
      </c>
      <c r="AS247" s="99">
        <v>11.07</v>
      </c>
      <c r="AT247" s="99">
        <v>17.05</v>
      </c>
      <c r="AU247" s="99">
        <v>5.05</v>
      </c>
      <c r="AV247" s="99">
        <v>13.18</v>
      </c>
      <c r="AW247" s="99">
        <v>5.4</v>
      </c>
      <c r="AX247" s="99">
        <v>22.49</v>
      </c>
      <c r="AY247" s="99">
        <v>47.15</v>
      </c>
      <c r="AZ247" s="99">
        <v>4.05</v>
      </c>
      <c r="BA247" s="99">
        <v>1.52</v>
      </c>
      <c r="BB247" s="99">
        <v>10.88</v>
      </c>
      <c r="BC247" s="99">
        <v>27.86</v>
      </c>
      <c r="BD247" s="99">
        <v>24.98</v>
      </c>
      <c r="BE247" s="99">
        <v>36.369999999999997</v>
      </c>
      <c r="BF247" s="99">
        <v>112.69</v>
      </c>
      <c r="BG247" s="99">
        <v>33.15</v>
      </c>
      <c r="BH247" s="99">
        <v>11.71</v>
      </c>
      <c r="BI247" s="99">
        <v>16.309999999999999</v>
      </c>
      <c r="BJ247" s="99">
        <v>4.5199999999999996</v>
      </c>
      <c r="BK247" s="99">
        <v>65.88</v>
      </c>
      <c r="BL247" s="99">
        <v>10.74</v>
      </c>
      <c r="BM247" s="99">
        <v>12.38</v>
      </c>
    </row>
    <row r="248" spans="1:65" x14ac:dyDescent="0.25">
      <c r="A248" s="13">
        <v>4916260300</v>
      </c>
      <c r="B248" s="14" t="s">
        <v>599</v>
      </c>
      <c r="C248" s="14" t="s">
        <v>600</v>
      </c>
      <c r="D248" s="14" t="s">
        <v>601</v>
      </c>
      <c r="E248" s="99">
        <v>15.53</v>
      </c>
      <c r="F248" s="99">
        <v>7.54</v>
      </c>
      <c r="G248" s="99">
        <v>4.5199999999999996</v>
      </c>
      <c r="H248" s="99">
        <v>1.73</v>
      </c>
      <c r="I248" s="99">
        <v>1.0900000000000001</v>
      </c>
      <c r="J248" s="99">
        <v>4.6399999999999997</v>
      </c>
      <c r="K248" s="99">
        <v>3.59</v>
      </c>
      <c r="L248" s="99">
        <v>1.41</v>
      </c>
      <c r="M248" s="99">
        <v>4.1500000000000004</v>
      </c>
      <c r="N248" s="99">
        <v>3.87</v>
      </c>
      <c r="O248" s="99">
        <v>0.73</v>
      </c>
      <c r="P248" s="99">
        <v>1.88</v>
      </c>
      <c r="Q248" s="99">
        <v>4</v>
      </c>
      <c r="R248" s="99">
        <v>4.24</v>
      </c>
      <c r="S248" s="99">
        <v>6.19</v>
      </c>
      <c r="T248" s="99">
        <v>4.57</v>
      </c>
      <c r="U248" s="99">
        <v>5.27</v>
      </c>
      <c r="V248" s="99">
        <v>1.57</v>
      </c>
      <c r="W248" s="99">
        <v>2.72</v>
      </c>
      <c r="X248" s="99">
        <v>2.0099999999999998</v>
      </c>
      <c r="Y248" s="99">
        <v>20.79</v>
      </c>
      <c r="Z248" s="99">
        <v>8.61</v>
      </c>
      <c r="AA248" s="99">
        <v>3.46</v>
      </c>
      <c r="AB248" s="99">
        <v>1.96</v>
      </c>
      <c r="AC248" s="99">
        <v>3.81</v>
      </c>
      <c r="AD248" s="99">
        <v>2.46</v>
      </c>
      <c r="AE248" s="92">
        <v>1255.96</v>
      </c>
      <c r="AF248" s="92">
        <v>572641.5</v>
      </c>
      <c r="AG248" s="100">
        <v>6.58</v>
      </c>
      <c r="AH248" s="92">
        <v>2735.37</v>
      </c>
      <c r="AI248" s="99" t="s">
        <v>786</v>
      </c>
      <c r="AJ248" s="99">
        <v>116.97</v>
      </c>
      <c r="AK248" s="99">
        <v>49.86</v>
      </c>
      <c r="AL248" s="99">
        <v>166.82999999999998</v>
      </c>
      <c r="AM248" s="99">
        <v>195.55</v>
      </c>
      <c r="AN248" s="99">
        <v>66.61</v>
      </c>
      <c r="AO248" s="101">
        <v>3.1960000000000002</v>
      </c>
      <c r="AP248" s="99">
        <v>90.33</v>
      </c>
      <c r="AQ248" s="99">
        <v>113.61</v>
      </c>
      <c r="AR248" s="99">
        <v>103.92</v>
      </c>
      <c r="AS248" s="99">
        <v>11.18</v>
      </c>
      <c r="AT248" s="99">
        <v>20.98</v>
      </c>
      <c r="AU248" s="99">
        <v>5.13</v>
      </c>
      <c r="AV248" s="99">
        <v>11.47</v>
      </c>
      <c r="AW248" s="99">
        <v>5.0199999999999996</v>
      </c>
      <c r="AX248" s="99">
        <v>24.99</v>
      </c>
      <c r="AY248" s="99">
        <v>38.19</v>
      </c>
      <c r="AZ248" s="99">
        <v>4.03</v>
      </c>
      <c r="BA248" s="99">
        <v>1.1000000000000001</v>
      </c>
      <c r="BB248" s="99">
        <v>19.61</v>
      </c>
      <c r="BC248" s="99">
        <v>38.880000000000003</v>
      </c>
      <c r="BD248" s="99">
        <v>28.65</v>
      </c>
      <c r="BE248" s="99">
        <v>38.64</v>
      </c>
      <c r="BF248" s="99">
        <v>89.18</v>
      </c>
      <c r="BG248" s="99">
        <v>6.7</v>
      </c>
      <c r="BH248" s="99">
        <v>11.58</v>
      </c>
      <c r="BI248" s="99">
        <v>16</v>
      </c>
      <c r="BJ248" s="99">
        <v>3.8</v>
      </c>
      <c r="BK248" s="99">
        <v>62.03</v>
      </c>
      <c r="BL248" s="99">
        <v>9.57</v>
      </c>
      <c r="BM248" s="99">
        <v>11.39</v>
      </c>
    </row>
    <row r="249" spans="1:65" x14ac:dyDescent="0.25">
      <c r="A249" s="13">
        <v>4936260500</v>
      </c>
      <c r="B249" s="14" t="s">
        <v>599</v>
      </c>
      <c r="C249" s="14" t="s">
        <v>602</v>
      </c>
      <c r="D249" s="14" t="s">
        <v>603</v>
      </c>
      <c r="E249" s="99">
        <v>15.62</v>
      </c>
      <c r="F249" s="99">
        <v>7.74</v>
      </c>
      <c r="G249" s="99">
        <v>4.8499999999999996</v>
      </c>
      <c r="H249" s="99">
        <v>1.59</v>
      </c>
      <c r="I249" s="99">
        <v>1.1000000000000001</v>
      </c>
      <c r="J249" s="99">
        <v>4.6399999999999997</v>
      </c>
      <c r="K249" s="99">
        <v>3.59</v>
      </c>
      <c r="L249" s="99">
        <v>1.46</v>
      </c>
      <c r="M249" s="99">
        <v>4.38</v>
      </c>
      <c r="N249" s="99">
        <v>3.84</v>
      </c>
      <c r="O249" s="99">
        <v>0.72</v>
      </c>
      <c r="P249" s="99">
        <v>1.87</v>
      </c>
      <c r="Q249" s="99">
        <v>3.92</v>
      </c>
      <c r="R249" s="99">
        <v>4.28</v>
      </c>
      <c r="S249" s="99">
        <v>6.03</v>
      </c>
      <c r="T249" s="99">
        <v>4.76</v>
      </c>
      <c r="U249" s="99">
        <v>5.59</v>
      </c>
      <c r="V249" s="99">
        <v>1.58</v>
      </c>
      <c r="W249" s="99">
        <v>2.71</v>
      </c>
      <c r="X249" s="99">
        <v>2</v>
      </c>
      <c r="Y249" s="99">
        <v>20.93</v>
      </c>
      <c r="Z249" s="99">
        <v>8.6199999999999992</v>
      </c>
      <c r="AA249" s="99">
        <v>3.54</v>
      </c>
      <c r="AB249" s="99">
        <v>1.96</v>
      </c>
      <c r="AC249" s="99">
        <v>3.84</v>
      </c>
      <c r="AD249" s="99">
        <v>2.54</v>
      </c>
      <c r="AE249" s="92">
        <v>1534.35</v>
      </c>
      <c r="AF249" s="92">
        <v>598518.89</v>
      </c>
      <c r="AG249" s="100">
        <v>6.65</v>
      </c>
      <c r="AH249" s="92">
        <v>2877.92</v>
      </c>
      <c r="AI249" s="99" t="s">
        <v>786</v>
      </c>
      <c r="AJ249" s="99">
        <v>69.760000000000005</v>
      </c>
      <c r="AK249" s="99">
        <v>95.72</v>
      </c>
      <c r="AL249" s="99">
        <v>165.48000000000002</v>
      </c>
      <c r="AM249" s="99">
        <v>196.51</v>
      </c>
      <c r="AN249" s="99">
        <v>65.13</v>
      </c>
      <c r="AO249" s="101">
        <v>3.266</v>
      </c>
      <c r="AP249" s="99">
        <v>111.12</v>
      </c>
      <c r="AQ249" s="99">
        <v>131.04</v>
      </c>
      <c r="AR249" s="99">
        <v>93.75</v>
      </c>
      <c r="AS249" s="99">
        <v>11.1</v>
      </c>
      <c r="AT249" s="99">
        <v>22.41</v>
      </c>
      <c r="AU249" s="99">
        <v>5.2</v>
      </c>
      <c r="AV249" s="99">
        <v>12.07</v>
      </c>
      <c r="AW249" s="99">
        <v>5.09</v>
      </c>
      <c r="AX249" s="99">
        <v>22.96</v>
      </c>
      <c r="AY249" s="99">
        <v>51.48</v>
      </c>
      <c r="AZ249" s="99">
        <v>4.0199999999999996</v>
      </c>
      <c r="BA249" s="99">
        <v>1.34</v>
      </c>
      <c r="BB249" s="99">
        <v>20.48</v>
      </c>
      <c r="BC249" s="99">
        <v>41.78</v>
      </c>
      <c r="BD249" s="99">
        <v>36.81</v>
      </c>
      <c r="BE249" s="99">
        <v>43.24</v>
      </c>
      <c r="BF249" s="99">
        <v>106.43</v>
      </c>
      <c r="BG249" s="99">
        <v>6.76</v>
      </c>
      <c r="BH249" s="99">
        <v>11.96</v>
      </c>
      <c r="BI249" s="99">
        <v>17.2</v>
      </c>
      <c r="BJ249" s="99">
        <v>4.08</v>
      </c>
      <c r="BK249" s="99">
        <v>78.3</v>
      </c>
      <c r="BL249" s="99">
        <v>9.84</v>
      </c>
      <c r="BM249" s="99">
        <v>11.15</v>
      </c>
    </row>
    <row r="250" spans="1:65" x14ac:dyDescent="0.25">
      <c r="A250" s="13">
        <v>4939340800</v>
      </c>
      <c r="B250" s="14" t="s">
        <v>599</v>
      </c>
      <c r="C250" s="14" t="s">
        <v>604</v>
      </c>
      <c r="D250" s="14" t="s">
        <v>605</v>
      </c>
      <c r="E250" s="99">
        <v>15.64</v>
      </c>
      <c r="F250" s="99">
        <v>7.95</v>
      </c>
      <c r="G250" s="99">
        <v>4.6500000000000004</v>
      </c>
      <c r="H250" s="99">
        <v>1.53</v>
      </c>
      <c r="I250" s="99">
        <v>1.1299999999999999</v>
      </c>
      <c r="J250" s="99">
        <v>4.5999999999999996</v>
      </c>
      <c r="K250" s="99">
        <v>3.6</v>
      </c>
      <c r="L250" s="99">
        <v>1.43</v>
      </c>
      <c r="M250" s="99">
        <v>4.28</v>
      </c>
      <c r="N250" s="99">
        <v>3.85</v>
      </c>
      <c r="O250" s="99">
        <v>0.72</v>
      </c>
      <c r="P250" s="99">
        <v>1.9</v>
      </c>
      <c r="Q250" s="99">
        <v>3.89</v>
      </c>
      <c r="R250" s="99">
        <v>4.29</v>
      </c>
      <c r="S250" s="99">
        <v>5.92</v>
      </c>
      <c r="T250" s="99">
        <v>4.6100000000000003</v>
      </c>
      <c r="U250" s="99">
        <v>5.2</v>
      </c>
      <c r="V250" s="99">
        <v>1.58</v>
      </c>
      <c r="W250" s="99">
        <v>2.69</v>
      </c>
      <c r="X250" s="99">
        <v>2</v>
      </c>
      <c r="Y250" s="99">
        <v>20.55</v>
      </c>
      <c r="Z250" s="99">
        <v>8.48</v>
      </c>
      <c r="AA250" s="99">
        <v>3.48</v>
      </c>
      <c r="AB250" s="99">
        <v>1.92</v>
      </c>
      <c r="AC250" s="99">
        <v>3.8</v>
      </c>
      <c r="AD250" s="99">
        <v>2.56</v>
      </c>
      <c r="AE250" s="92">
        <v>1530.88</v>
      </c>
      <c r="AF250" s="92">
        <v>604570.47</v>
      </c>
      <c r="AG250" s="100">
        <v>6.63</v>
      </c>
      <c r="AH250" s="92">
        <v>2903.76</v>
      </c>
      <c r="AI250" s="99" t="s">
        <v>786</v>
      </c>
      <c r="AJ250" s="99">
        <v>76.52</v>
      </c>
      <c r="AK250" s="99">
        <v>88.16</v>
      </c>
      <c r="AL250" s="99">
        <v>164.68</v>
      </c>
      <c r="AM250" s="99">
        <v>196.62</v>
      </c>
      <c r="AN250" s="99">
        <v>72.959999999999994</v>
      </c>
      <c r="AO250" s="101">
        <v>3.2170000000000001</v>
      </c>
      <c r="AP250" s="99">
        <v>116.42</v>
      </c>
      <c r="AQ250" s="99">
        <v>129.53</v>
      </c>
      <c r="AR250" s="99">
        <v>100.88</v>
      </c>
      <c r="AS250" s="99">
        <v>11.03</v>
      </c>
      <c r="AT250" s="99">
        <v>24.2</v>
      </c>
      <c r="AU250" s="99">
        <v>5.28</v>
      </c>
      <c r="AV250" s="99">
        <v>12.53</v>
      </c>
      <c r="AW250" s="99">
        <v>5.05</v>
      </c>
      <c r="AX250" s="99">
        <v>24.24</v>
      </c>
      <c r="AY250" s="99">
        <v>53.15</v>
      </c>
      <c r="AZ250" s="99">
        <v>4.04</v>
      </c>
      <c r="BA250" s="99">
        <v>1.35</v>
      </c>
      <c r="BB250" s="99">
        <v>19.510000000000002</v>
      </c>
      <c r="BC250" s="99">
        <v>43.36</v>
      </c>
      <c r="BD250" s="99">
        <v>35.74</v>
      </c>
      <c r="BE250" s="99">
        <v>48.06</v>
      </c>
      <c r="BF250" s="99">
        <v>87.89</v>
      </c>
      <c r="BG250" s="99">
        <v>6.76</v>
      </c>
      <c r="BH250" s="99">
        <v>12.16</v>
      </c>
      <c r="BI250" s="99">
        <v>18.7</v>
      </c>
      <c r="BJ250" s="99">
        <v>4.17</v>
      </c>
      <c r="BK250" s="99">
        <v>64.849999999999994</v>
      </c>
      <c r="BL250" s="99">
        <v>9.81</v>
      </c>
      <c r="BM250" s="99">
        <v>11.15</v>
      </c>
    </row>
    <row r="251" spans="1:65" x14ac:dyDescent="0.25">
      <c r="A251" s="13">
        <v>4941620900</v>
      </c>
      <c r="B251" s="14" t="s">
        <v>599</v>
      </c>
      <c r="C251" s="14" t="s">
        <v>606</v>
      </c>
      <c r="D251" s="14" t="s">
        <v>607</v>
      </c>
      <c r="E251" s="99">
        <v>15.62</v>
      </c>
      <c r="F251" s="99">
        <v>7.32</v>
      </c>
      <c r="G251" s="99">
        <v>4.83</v>
      </c>
      <c r="H251" s="99">
        <v>1.53</v>
      </c>
      <c r="I251" s="99">
        <v>1.1000000000000001</v>
      </c>
      <c r="J251" s="99">
        <v>4.6500000000000004</v>
      </c>
      <c r="K251" s="99">
        <v>3.51</v>
      </c>
      <c r="L251" s="99">
        <v>1.44</v>
      </c>
      <c r="M251" s="99">
        <v>4.42</v>
      </c>
      <c r="N251" s="99">
        <v>4.37</v>
      </c>
      <c r="O251" s="99">
        <v>0.71</v>
      </c>
      <c r="P251" s="99">
        <v>1.9</v>
      </c>
      <c r="Q251" s="99">
        <v>3.96</v>
      </c>
      <c r="R251" s="99">
        <v>4.29</v>
      </c>
      <c r="S251" s="99">
        <v>6.17</v>
      </c>
      <c r="T251" s="99">
        <v>4.7699999999999996</v>
      </c>
      <c r="U251" s="99">
        <v>5.58</v>
      </c>
      <c r="V251" s="99">
        <v>1.59</v>
      </c>
      <c r="W251" s="99">
        <v>2.73</v>
      </c>
      <c r="X251" s="99">
        <v>2.04</v>
      </c>
      <c r="Y251" s="99">
        <v>21</v>
      </c>
      <c r="Z251" s="99">
        <v>8.7899999999999991</v>
      </c>
      <c r="AA251" s="99">
        <v>3.41</v>
      </c>
      <c r="AB251" s="99">
        <v>1.95</v>
      </c>
      <c r="AC251" s="99">
        <v>3.79</v>
      </c>
      <c r="AD251" s="99">
        <v>2.5299999999999998</v>
      </c>
      <c r="AE251" s="92">
        <v>1765.24</v>
      </c>
      <c r="AF251" s="92">
        <v>712519.75</v>
      </c>
      <c r="AG251" s="100">
        <v>6.48</v>
      </c>
      <c r="AH251" s="92">
        <v>3375.04</v>
      </c>
      <c r="AI251" s="99" t="s">
        <v>786</v>
      </c>
      <c r="AJ251" s="99">
        <v>99.46</v>
      </c>
      <c r="AK251" s="99">
        <v>87.83</v>
      </c>
      <c r="AL251" s="99">
        <v>187.29</v>
      </c>
      <c r="AM251" s="99">
        <v>197.53</v>
      </c>
      <c r="AN251" s="99">
        <v>83.17</v>
      </c>
      <c r="AO251" s="101">
        <v>3.2879999999999998</v>
      </c>
      <c r="AP251" s="99">
        <v>125.4</v>
      </c>
      <c r="AQ251" s="99">
        <v>135.38999999999999</v>
      </c>
      <c r="AR251" s="99">
        <v>98.55</v>
      </c>
      <c r="AS251" s="99">
        <v>11.11</v>
      </c>
      <c r="AT251" s="99">
        <v>18.8</v>
      </c>
      <c r="AU251" s="99">
        <v>5.23</v>
      </c>
      <c r="AV251" s="99">
        <v>13.23</v>
      </c>
      <c r="AW251" s="99">
        <v>5.12</v>
      </c>
      <c r="AX251" s="99">
        <v>22.4</v>
      </c>
      <c r="AY251" s="99">
        <v>54.49</v>
      </c>
      <c r="AZ251" s="99">
        <v>4</v>
      </c>
      <c r="BA251" s="99">
        <v>1.29</v>
      </c>
      <c r="BB251" s="99">
        <v>19.079999999999998</v>
      </c>
      <c r="BC251" s="99">
        <v>43.78</v>
      </c>
      <c r="BD251" s="99">
        <v>32.03</v>
      </c>
      <c r="BE251" s="99">
        <v>40.06</v>
      </c>
      <c r="BF251" s="99">
        <v>91.78</v>
      </c>
      <c r="BG251" s="99">
        <v>6.66</v>
      </c>
      <c r="BH251" s="99">
        <v>13.28</v>
      </c>
      <c r="BI251" s="99">
        <v>24.8</v>
      </c>
      <c r="BJ251" s="99">
        <v>3.96</v>
      </c>
      <c r="BK251" s="99">
        <v>80.81</v>
      </c>
      <c r="BL251" s="99">
        <v>9.7899999999999991</v>
      </c>
      <c r="BM251" s="99">
        <v>11.37</v>
      </c>
    </row>
    <row r="252" spans="1:65" x14ac:dyDescent="0.25">
      <c r="A252" s="13">
        <v>4941100850</v>
      </c>
      <c r="B252" s="14" t="s">
        <v>599</v>
      </c>
      <c r="C252" s="14" t="s">
        <v>783</v>
      </c>
      <c r="D252" s="14" t="s">
        <v>784</v>
      </c>
      <c r="E252" s="99">
        <v>15.6</v>
      </c>
      <c r="F252" s="99">
        <v>7.03</v>
      </c>
      <c r="G252" s="99">
        <v>4.7300000000000004</v>
      </c>
      <c r="H252" s="99">
        <v>1.56</v>
      </c>
      <c r="I252" s="99">
        <v>1.17</v>
      </c>
      <c r="J252" s="99">
        <v>4.59</v>
      </c>
      <c r="K252" s="99">
        <v>3.21</v>
      </c>
      <c r="L252" s="99">
        <v>1.48</v>
      </c>
      <c r="M252" s="99">
        <v>3.87</v>
      </c>
      <c r="N252" s="99">
        <v>3.88</v>
      </c>
      <c r="O252" s="99">
        <v>0.72</v>
      </c>
      <c r="P252" s="99">
        <v>1.9</v>
      </c>
      <c r="Q252" s="99">
        <v>4.03</v>
      </c>
      <c r="R252" s="99">
        <v>4.18</v>
      </c>
      <c r="S252" s="99">
        <v>6.01</v>
      </c>
      <c r="T252" s="99">
        <v>4.53</v>
      </c>
      <c r="U252" s="99">
        <v>5.42</v>
      </c>
      <c r="V252" s="99">
        <v>1.65</v>
      </c>
      <c r="W252" s="99">
        <v>2.91</v>
      </c>
      <c r="X252" s="99">
        <v>2.2200000000000002</v>
      </c>
      <c r="Y252" s="99">
        <v>21.69</v>
      </c>
      <c r="Z252" s="99">
        <v>8.6</v>
      </c>
      <c r="AA252" s="99">
        <v>3.35</v>
      </c>
      <c r="AB252" s="99">
        <v>1.93</v>
      </c>
      <c r="AC252" s="99">
        <v>4.09</v>
      </c>
      <c r="AD252" s="99">
        <v>2.67</v>
      </c>
      <c r="AE252" s="92">
        <v>1639.61</v>
      </c>
      <c r="AF252" s="92">
        <v>697267.96</v>
      </c>
      <c r="AG252" s="100">
        <v>6.51</v>
      </c>
      <c r="AH252" s="92">
        <v>3308.03</v>
      </c>
      <c r="AI252" s="99" t="s">
        <v>786</v>
      </c>
      <c r="AJ252" s="99">
        <v>152.46</v>
      </c>
      <c r="AK252" s="99">
        <v>60.92</v>
      </c>
      <c r="AL252" s="99">
        <v>213.38</v>
      </c>
      <c r="AM252" s="99">
        <v>195.51</v>
      </c>
      <c r="AN252" s="99">
        <v>63.87</v>
      </c>
      <c r="AO252" s="101">
        <v>3.6389999999999998</v>
      </c>
      <c r="AP252" s="99">
        <v>125.23</v>
      </c>
      <c r="AQ252" s="99">
        <v>124.77</v>
      </c>
      <c r="AR252" s="99">
        <v>90.24</v>
      </c>
      <c r="AS252" s="99">
        <v>11.07</v>
      </c>
      <c r="AT252" s="99">
        <v>23.53</v>
      </c>
      <c r="AU252" s="99">
        <v>5.16</v>
      </c>
      <c r="AV252" s="99">
        <v>13.27</v>
      </c>
      <c r="AW252" s="99">
        <v>5.03</v>
      </c>
      <c r="AX252" s="99">
        <v>23.35</v>
      </c>
      <c r="AY252" s="99">
        <v>46.03</v>
      </c>
      <c r="AZ252" s="99">
        <v>3.98</v>
      </c>
      <c r="BA252" s="99">
        <v>1.4</v>
      </c>
      <c r="BB252" s="99">
        <v>20.78</v>
      </c>
      <c r="BC252" s="99">
        <v>48.93</v>
      </c>
      <c r="BD252" s="99">
        <v>34.9</v>
      </c>
      <c r="BE252" s="99">
        <v>44.83</v>
      </c>
      <c r="BF252" s="99">
        <v>100.31</v>
      </c>
      <c r="BG252" s="99">
        <v>6.48</v>
      </c>
      <c r="BH252" s="99">
        <v>12.23</v>
      </c>
      <c r="BI252" s="99">
        <v>20.66</v>
      </c>
      <c r="BJ252" s="99">
        <v>3.99</v>
      </c>
      <c r="BK252" s="99">
        <v>80.94</v>
      </c>
      <c r="BL252" s="99">
        <v>10.31</v>
      </c>
      <c r="BM252" s="99">
        <v>11.95</v>
      </c>
    </row>
    <row r="253" spans="1:65" x14ac:dyDescent="0.25">
      <c r="A253" s="13">
        <v>5015540200</v>
      </c>
      <c r="B253" s="14" t="s">
        <v>608</v>
      </c>
      <c r="C253" s="14" t="s">
        <v>609</v>
      </c>
      <c r="D253" s="14" t="s">
        <v>610</v>
      </c>
      <c r="E253" s="99">
        <v>15.63</v>
      </c>
      <c r="F253" s="99">
        <v>6.89</v>
      </c>
      <c r="G253" s="99">
        <v>5.57</v>
      </c>
      <c r="H253" s="99">
        <v>1.47</v>
      </c>
      <c r="I253" s="99">
        <v>1.42</v>
      </c>
      <c r="J253" s="99">
        <v>4.8</v>
      </c>
      <c r="K253" s="99">
        <v>4.1500000000000004</v>
      </c>
      <c r="L253" s="99">
        <v>1.62</v>
      </c>
      <c r="M253" s="99">
        <v>5.35</v>
      </c>
      <c r="N253" s="99">
        <v>4.38</v>
      </c>
      <c r="O253" s="99">
        <v>0.99</v>
      </c>
      <c r="P253" s="99">
        <v>1.99</v>
      </c>
      <c r="Q253" s="99">
        <v>3.86</v>
      </c>
      <c r="R253" s="99">
        <v>4.62</v>
      </c>
      <c r="S253" s="99">
        <v>5.55</v>
      </c>
      <c r="T253" s="99">
        <v>5.33</v>
      </c>
      <c r="U253" s="99">
        <v>5.5</v>
      </c>
      <c r="V253" s="99">
        <v>1.96</v>
      </c>
      <c r="W253" s="99">
        <v>2.78</v>
      </c>
      <c r="X253" s="99">
        <v>2.2799999999999998</v>
      </c>
      <c r="Y253" s="99">
        <v>20.149999999999999</v>
      </c>
      <c r="Z253" s="99">
        <v>10.16</v>
      </c>
      <c r="AA253" s="99">
        <v>3.8</v>
      </c>
      <c r="AB253" s="99">
        <v>2.15</v>
      </c>
      <c r="AC253" s="99">
        <v>4.04</v>
      </c>
      <c r="AD253" s="99">
        <v>2.74</v>
      </c>
      <c r="AE253" s="92">
        <v>2305.11</v>
      </c>
      <c r="AF253" s="92">
        <v>652404</v>
      </c>
      <c r="AG253" s="100">
        <v>6.51</v>
      </c>
      <c r="AH253" s="92">
        <v>3096.83</v>
      </c>
      <c r="AI253" s="99" t="s">
        <v>786</v>
      </c>
      <c r="AJ253" s="99">
        <v>110.88</v>
      </c>
      <c r="AK253" s="99">
        <v>144.1</v>
      </c>
      <c r="AL253" s="99">
        <v>254.98</v>
      </c>
      <c r="AM253" s="99">
        <v>187.58</v>
      </c>
      <c r="AN253" s="99">
        <v>53.21</v>
      </c>
      <c r="AO253" s="101">
        <v>3.3260000000000001</v>
      </c>
      <c r="AP253" s="99">
        <v>145.02000000000001</v>
      </c>
      <c r="AQ253" s="99">
        <v>186.34</v>
      </c>
      <c r="AR253" s="99">
        <v>132.5</v>
      </c>
      <c r="AS253" s="99">
        <v>11.36</v>
      </c>
      <c r="AT253" s="99">
        <v>18.3</v>
      </c>
      <c r="AU253" s="99">
        <v>7.77</v>
      </c>
      <c r="AV253" s="99">
        <v>13.3</v>
      </c>
      <c r="AW253" s="99">
        <v>5.89</v>
      </c>
      <c r="AX253" s="99">
        <v>28.38</v>
      </c>
      <c r="AY253" s="99">
        <v>41.31</v>
      </c>
      <c r="AZ253" s="99">
        <v>4.1100000000000003</v>
      </c>
      <c r="BA253" s="99">
        <v>1.37</v>
      </c>
      <c r="BB253" s="99">
        <v>31.05</v>
      </c>
      <c r="BC253" s="99">
        <v>40.229999999999997</v>
      </c>
      <c r="BD253" s="99">
        <v>35.19</v>
      </c>
      <c r="BE253" s="99">
        <v>37.9</v>
      </c>
      <c r="BF253" s="99">
        <v>112.35</v>
      </c>
      <c r="BG253" s="99">
        <v>9.8699999999999992</v>
      </c>
      <c r="BH253" s="99">
        <v>11.75</v>
      </c>
      <c r="BI253" s="99">
        <v>16.79</v>
      </c>
      <c r="BJ253" s="99">
        <v>3.66</v>
      </c>
      <c r="BK253" s="99">
        <v>77.88</v>
      </c>
      <c r="BL253" s="99">
        <v>9.9</v>
      </c>
      <c r="BM253" s="99">
        <v>12.2</v>
      </c>
    </row>
    <row r="254" spans="1:65" x14ac:dyDescent="0.25">
      <c r="A254" s="13">
        <v>5147894170</v>
      </c>
      <c r="B254" s="14" t="s">
        <v>611</v>
      </c>
      <c r="C254" s="14" t="s">
        <v>260</v>
      </c>
      <c r="D254" s="14" t="s">
        <v>785</v>
      </c>
      <c r="E254" s="99">
        <v>15.61</v>
      </c>
      <c r="F254" s="99">
        <v>6.97</v>
      </c>
      <c r="G254" s="99">
        <v>5.68</v>
      </c>
      <c r="H254" s="99">
        <v>1.45</v>
      </c>
      <c r="I254" s="99">
        <v>1.48</v>
      </c>
      <c r="J254" s="99">
        <v>4.5999999999999996</v>
      </c>
      <c r="K254" s="99">
        <v>3.79</v>
      </c>
      <c r="L254" s="99">
        <v>1.72</v>
      </c>
      <c r="M254" s="99">
        <v>4.88</v>
      </c>
      <c r="N254" s="99">
        <v>4.9400000000000004</v>
      </c>
      <c r="O254" s="99">
        <v>0.8</v>
      </c>
      <c r="P254" s="99">
        <v>2.19</v>
      </c>
      <c r="Q254" s="99">
        <v>4.22</v>
      </c>
      <c r="R254" s="99">
        <v>4.68</v>
      </c>
      <c r="S254" s="99">
        <v>6.4</v>
      </c>
      <c r="T254" s="99">
        <v>5.4</v>
      </c>
      <c r="U254" s="99">
        <v>6.83</v>
      </c>
      <c r="V254" s="99">
        <v>1.97</v>
      </c>
      <c r="W254" s="99">
        <v>2.84</v>
      </c>
      <c r="X254" s="99">
        <v>2.21</v>
      </c>
      <c r="Y254" s="99">
        <v>21.07</v>
      </c>
      <c r="Z254" s="99">
        <v>10.19</v>
      </c>
      <c r="AA254" s="99">
        <v>4.25</v>
      </c>
      <c r="AB254" s="99">
        <v>2.15</v>
      </c>
      <c r="AC254" s="99">
        <v>4.3</v>
      </c>
      <c r="AD254" s="99">
        <v>2.98</v>
      </c>
      <c r="AE254" s="92">
        <v>2318.9899999999998</v>
      </c>
      <c r="AF254" s="92">
        <v>934938.25</v>
      </c>
      <c r="AG254" s="100">
        <v>6.71</v>
      </c>
      <c r="AH254" s="92">
        <v>4526.21</v>
      </c>
      <c r="AI254" s="99" t="s">
        <v>786</v>
      </c>
      <c r="AJ254" s="99">
        <v>105.73</v>
      </c>
      <c r="AK254" s="99">
        <v>84.31</v>
      </c>
      <c r="AL254" s="99">
        <v>190.04000000000002</v>
      </c>
      <c r="AM254" s="99">
        <v>188.18</v>
      </c>
      <c r="AN254" s="99">
        <v>64.38</v>
      </c>
      <c r="AO254" s="101">
        <v>3.3359999999999999</v>
      </c>
      <c r="AP254" s="99">
        <v>160.54</v>
      </c>
      <c r="AQ254" s="99">
        <v>185.5</v>
      </c>
      <c r="AR254" s="99">
        <v>133.25</v>
      </c>
      <c r="AS254" s="99">
        <v>11.44</v>
      </c>
      <c r="AT254" s="99">
        <v>19.170000000000002</v>
      </c>
      <c r="AU254" s="99">
        <v>6.54</v>
      </c>
      <c r="AV254" s="99">
        <v>13.09</v>
      </c>
      <c r="AW254" s="99">
        <v>5.44</v>
      </c>
      <c r="AX254" s="99">
        <v>28.84</v>
      </c>
      <c r="AY254" s="99">
        <v>54.13</v>
      </c>
      <c r="AZ254" s="99">
        <v>4.68</v>
      </c>
      <c r="BA254" s="99">
        <v>1.89</v>
      </c>
      <c r="BB254" s="99">
        <v>18.850000000000001</v>
      </c>
      <c r="BC254" s="99">
        <v>37.15</v>
      </c>
      <c r="BD254" s="99">
        <v>23.68</v>
      </c>
      <c r="BE254" s="99">
        <v>32.31</v>
      </c>
      <c r="BF254" s="99">
        <v>68.52</v>
      </c>
      <c r="BG254" s="99">
        <v>10.87</v>
      </c>
      <c r="BH254" s="99">
        <v>15.85</v>
      </c>
      <c r="BI254" s="99">
        <v>26.15</v>
      </c>
      <c r="BJ254" s="99">
        <v>3.83</v>
      </c>
      <c r="BK254" s="99">
        <v>106</v>
      </c>
      <c r="BL254" s="99">
        <v>11.23</v>
      </c>
      <c r="BM254" s="99">
        <v>12.63</v>
      </c>
    </row>
    <row r="255" spans="1:65" x14ac:dyDescent="0.25">
      <c r="A255" s="13">
        <v>5147894173</v>
      </c>
      <c r="B255" s="14" t="s">
        <v>611</v>
      </c>
      <c r="C255" s="14" t="s">
        <v>260</v>
      </c>
      <c r="D255" s="14" t="s">
        <v>628</v>
      </c>
      <c r="E255" s="99">
        <v>15.61</v>
      </c>
      <c r="F255" s="99">
        <v>6.97</v>
      </c>
      <c r="G255" s="99">
        <v>5.84</v>
      </c>
      <c r="H255" s="99">
        <v>1.45</v>
      </c>
      <c r="I255" s="99">
        <v>1.52</v>
      </c>
      <c r="J255" s="99">
        <v>4.59</v>
      </c>
      <c r="K255" s="99">
        <v>3.94</v>
      </c>
      <c r="L255" s="99">
        <v>1.75</v>
      </c>
      <c r="M255" s="99">
        <v>4.84</v>
      </c>
      <c r="N255" s="99">
        <v>4.9400000000000004</v>
      </c>
      <c r="O255" s="99">
        <v>0.81</v>
      </c>
      <c r="P255" s="99">
        <v>2.14</v>
      </c>
      <c r="Q255" s="99">
        <v>4.28</v>
      </c>
      <c r="R255" s="99">
        <v>4.6900000000000004</v>
      </c>
      <c r="S255" s="99">
        <v>6.7</v>
      </c>
      <c r="T255" s="99">
        <v>5.53</v>
      </c>
      <c r="U255" s="99">
        <v>6.8</v>
      </c>
      <c r="V255" s="99">
        <v>2.06</v>
      </c>
      <c r="W255" s="99">
        <v>2.87</v>
      </c>
      <c r="X255" s="99">
        <v>2.2599999999999998</v>
      </c>
      <c r="Y255" s="99">
        <v>21.03</v>
      </c>
      <c r="Z255" s="99">
        <v>10.119999999999999</v>
      </c>
      <c r="AA255" s="99">
        <v>4.33</v>
      </c>
      <c r="AB255" s="99">
        <v>2.16</v>
      </c>
      <c r="AC255" s="99">
        <v>4.32</v>
      </c>
      <c r="AD255" s="99">
        <v>3.12</v>
      </c>
      <c r="AE255" s="92">
        <v>3115.57</v>
      </c>
      <c r="AF255" s="92">
        <v>1071132.25</v>
      </c>
      <c r="AG255" s="100">
        <v>6.82</v>
      </c>
      <c r="AH255" s="92">
        <v>5252.45</v>
      </c>
      <c r="AI255" s="99" t="s">
        <v>786</v>
      </c>
      <c r="AJ255" s="99">
        <v>105.73</v>
      </c>
      <c r="AK255" s="99">
        <v>84.31</v>
      </c>
      <c r="AL255" s="99">
        <v>190.04000000000002</v>
      </c>
      <c r="AM255" s="99">
        <v>188.18</v>
      </c>
      <c r="AN255" s="99">
        <v>64.22</v>
      </c>
      <c r="AO255" s="101">
        <v>3.306</v>
      </c>
      <c r="AP255" s="99">
        <v>174.22</v>
      </c>
      <c r="AQ255" s="99">
        <v>185.5</v>
      </c>
      <c r="AR255" s="99">
        <v>133.25</v>
      </c>
      <c r="AS255" s="99">
        <v>11.54</v>
      </c>
      <c r="AT255" s="99">
        <v>23.03</v>
      </c>
      <c r="AU255" s="99">
        <v>6.05</v>
      </c>
      <c r="AV255" s="99">
        <v>11.99</v>
      </c>
      <c r="AW255" s="99">
        <v>5.54</v>
      </c>
      <c r="AX255" s="99">
        <v>31.83</v>
      </c>
      <c r="AY255" s="99">
        <v>60.09</v>
      </c>
      <c r="AZ255" s="99">
        <v>4.95</v>
      </c>
      <c r="BA255" s="99">
        <v>1.92</v>
      </c>
      <c r="BB255" s="99">
        <v>17.309999999999999</v>
      </c>
      <c r="BC255" s="99">
        <v>38.82</v>
      </c>
      <c r="BD255" s="99">
        <v>24.49</v>
      </c>
      <c r="BE255" s="99">
        <v>34.159999999999997</v>
      </c>
      <c r="BF255" s="99">
        <v>70.84</v>
      </c>
      <c r="BG255" s="99">
        <v>8.69</v>
      </c>
      <c r="BH255" s="99">
        <v>16.16</v>
      </c>
      <c r="BI255" s="99">
        <v>26.96</v>
      </c>
      <c r="BJ255" s="99">
        <v>3.81</v>
      </c>
      <c r="BK255" s="99">
        <v>103.51</v>
      </c>
      <c r="BL255" s="99">
        <v>11.47</v>
      </c>
      <c r="BM255" s="99">
        <v>12.65</v>
      </c>
    </row>
    <row r="256" spans="1:65" x14ac:dyDescent="0.25">
      <c r="A256" s="13">
        <v>5113980150</v>
      </c>
      <c r="B256" s="14" t="s">
        <v>611</v>
      </c>
      <c r="C256" s="14" t="s">
        <v>612</v>
      </c>
      <c r="D256" s="14" t="s">
        <v>613</v>
      </c>
      <c r="E256" s="99">
        <v>15.62</v>
      </c>
      <c r="F256" s="99">
        <v>6.92</v>
      </c>
      <c r="G256" s="99">
        <v>4.5599999999999996</v>
      </c>
      <c r="H256" s="99">
        <v>1.45</v>
      </c>
      <c r="I256" s="99">
        <v>1.19</v>
      </c>
      <c r="J256" s="99">
        <v>4.6399999999999997</v>
      </c>
      <c r="K256" s="99">
        <v>3.47</v>
      </c>
      <c r="L256" s="99">
        <v>1.43</v>
      </c>
      <c r="M256" s="99">
        <v>4.49</v>
      </c>
      <c r="N256" s="99">
        <v>5.16</v>
      </c>
      <c r="O256" s="99">
        <v>0.72</v>
      </c>
      <c r="P256" s="99">
        <v>1.87</v>
      </c>
      <c r="Q256" s="99">
        <v>3.88</v>
      </c>
      <c r="R256" s="99">
        <v>4.4400000000000004</v>
      </c>
      <c r="S256" s="99">
        <v>5.23</v>
      </c>
      <c r="T256" s="99">
        <v>4.8099999999999996</v>
      </c>
      <c r="U256" s="99">
        <v>4.75</v>
      </c>
      <c r="V256" s="99">
        <v>1.55</v>
      </c>
      <c r="W256" s="99">
        <v>2.73</v>
      </c>
      <c r="X256" s="99">
        <v>1.98</v>
      </c>
      <c r="Y256" s="99">
        <v>19.73</v>
      </c>
      <c r="Z256" s="99">
        <v>8.36</v>
      </c>
      <c r="AA256" s="99">
        <v>3.27</v>
      </c>
      <c r="AB256" s="99">
        <v>1.98</v>
      </c>
      <c r="AC256" s="99">
        <v>3.75</v>
      </c>
      <c r="AD256" s="99">
        <v>2.64</v>
      </c>
      <c r="AE256" s="92">
        <v>1157.8599999999999</v>
      </c>
      <c r="AF256" s="92">
        <v>493990.5</v>
      </c>
      <c r="AG256" s="100">
        <v>6.71</v>
      </c>
      <c r="AH256" s="92">
        <v>2391.23</v>
      </c>
      <c r="AI256" s="99" t="s">
        <v>786</v>
      </c>
      <c r="AJ256" s="99">
        <v>124.66</v>
      </c>
      <c r="AK256" s="99">
        <v>55.5</v>
      </c>
      <c r="AL256" s="99">
        <v>180.16</v>
      </c>
      <c r="AM256" s="99">
        <v>188.18</v>
      </c>
      <c r="AN256" s="99">
        <v>53.52</v>
      </c>
      <c r="AO256" s="101">
        <v>3.161</v>
      </c>
      <c r="AP256" s="99">
        <v>167.88</v>
      </c>
      <c r="AQ256" s="99">
        <v>134.9</v>
      </c>
      <c r="AR256" s="99">
        <v>108.67</v>
      </c>
      <c r="AS256" s="99">
        <v>10.93</v>
      </c>
      <c r="AT256" s="99">
        <v>22.01</v>
      </c>
      <c r="AU256" s="99">
        <v>6.43</v>
      </c>
      <c r="AV256" s="99">
        <v>12.47</v>
      </c>
      <c r="AW256" s="99">
        <v>5.12</v>
      </c>
      <c r="AX256" s="99">
        <v>22</v>
      </c>
      <c r="AY256" s="99">
        <v>52.29</v>
      </c>
      <c r="AZ256" s="99">
        <v>4.07</v>
      </c>
      <c r="BA256" s="99">
        <v>1.45</v>
      </c>
      <c r="BB256" s="99">
        <v>17.64</v>
      </c>
      <c r="BC256" s="99">
        <v>29.85</v>
      </c>
      <c r="BD256" s="99">
        <v>24.55</v>
      </c>
      <c r="BE256" s="99">
        <v>29.03</v>
      </c>
      <c r="BF256" s="99">
        <v>91.25</v>
      </c>
      <c r="BG256" s="99">
        <v>14.49</v>
      </c>
      <c r="BH256" s="99">
        <v>13.45</v>
      </c>
      <c r="BI256" s="99">
        <v>19.25</v>
      </c>
      <c r="BJ256" s="99">
        <v>3.78</v>
      </c>
      <c r="BK256" s="99">
        <v>68.11</v>
      </c>
      <c r="BL256" s="99">
        <v>10.52</v>
      </c>
      <c r="BM256" s="99">
        <v>12</v>
      </c>
    </row>
    <row r="257" spans="1:65" x14ac:dyDescent="0.25">
      <c r="A257" s="13">
        <v>5116820175</v>
      </c>
      <c r="B257" s="14" t="s">
        <v>611</v>
      </c>
      <c r="C257" s="14" t="s">
        <v>614</v>
      </c>
      <c r="D257" s="14" t="s">
        <v>615</v>
      </c>
      <c r="E257" s="99">
        <v>15.62</v>
      </c>
      <c r="F257" s="99">
        <v>6.6</v>
      </c>
      <c r="G257" s="99">
        <v>4.7699999999999996</v>
      </c>
      <c r="H257" s="99">
        <v>1.4</v>
      </c>
      <c r="I257" s="99">
        <v>1.23</v>
      </c>
      <c r="J257" s="99">
        <v>4.68</v>
      </c>
      <c r="K257" s="99">
        <v>3.47</v>
      </c>
      <c r="L257" s="99">
        <v>1.48</v>
      </c>
      <c r="M257" s="99">
        <v>4.59</v>
      </c>
      <c r="N257" s="99">
        <v>4.99</v>
      </c>
      <c r="O257" s="99">
        <v>0.73</v>
      </c>
      <c r="P257" s="99">
        <v>1.89</v>
      </c>
      <c r="Q257" s="99">
        <v>3.97</v>
      </c>
      <c r="R257" s="99">
        <v>4.46</v>
      </c>
      <c r="S257" s="99">
        <v>5.48</v>
      </c>
      <c r="T257" s="99">
        <v>4.79</v>
      </c>
      <c r="U257" s="99">
        <v>5.07</v>
      </c>
      <c r="V257" s="99">
        <v>1.62</v>
      </c>
      <c r="W257" s="99">
        <v>2.67</v>
      </c>
      <c r="X257" s="99">
        <v>2.04</v>
      </c>
      <c r="Y257" s="99">
        <v>19.739999999999998</v>
      </c>
      <c r="Z257" s="99">
        <v>8.49</v>
      </c>
      <c r="AA257" s="99">
        <v>3.17</v>
      </c>
      <c r="AB257" s="99">
        <v>2</v>
      </c>
      <c r="AC257" s="99">
        <v>3.84</v>
      </c>
      <c r="AD257" s="99">
        <v>2.64</v>
      </c>
      <c r="AE257" s="92">
        <v>1634</v>
      </c>
      <c r="AF257" s="92">
        <v>589290</v>
      </c>
      <c r="AG257" s="100">
        <v>6.71</v>
      </c>
      <c r="AH257" s="92">
        <v>2856.99</v>
      </c>
      <c r="AI257" s="99">
        <v>222.26</v>
      </c>
      <c r="AJ257" s="99" t="s">
        <v>786</v>
      </c>
      <c r="AK257" s="99" t="s">
        <v>786</v>
      </c>
      <c r="AL257" s="99">
        <v>222.26</v>
      </c>
      <c r="AM257" s="99">
        <v>188.18</v>
      </c>
      <c r="AN257" s="99">
        <v>48.35</v>
      </c>
      <c r="AO257" s="101">
        <v>3.234</v>
      </c>
      <c r="AP257" s="99">
        <v>168.63</v>
      </c>
      <c r="AQ257" s="99">
        <v>132.63</v>
      </c>
      <c r="AR257" s="99">
        <v>119.41</v>
      </c>
      <c r="AS257" s="99">
        <v>11.16</v>
      </c>
      <c r="AT257" s="99">
        <v>14.04</v>
      </c>
      <c r="AU257" s="99">
        <v>5.99</v>
      </c>
      <c r="AV257" s="99">
        <v>13.17</v>
      </c>
      <c r="AW257" s="99">
        <v>5.16</v>
      </c>
      <c r="AX257" s="99">
        <v>26.5</v>
      </c>
      <c r="AY257" s="99">
        <v>53.25</v>
      </c>
      <c r="AZ257" s="99">
        <v>4.18</v>
      </c>
      <c r="BA257" s="99">
        <v>1.51</v>
      </c>
      <c r="BB257" s="99">
        <v>13.69</v>
      </c>
      <c r="BC257" s="99">
        <v>38.44</v>
      </c>
      <c r="BD257" s="99">
        <v>31.33</v>
      </c>
      <c r="BE257" s="99">
        <v>32.909999999999997</v>
      </c>
      <c r="BF257" s="99">
        <v>86.25</v>
      </c>
      <c r="BG257" s="99">
        <v>5</v>
      </c>
      <c r="BH257" s="99">
        <v>14</v>
      </c>
      <c r="BI257" s="99">
        <v>19.77</v>
      </c>
      <c r="BJ257" s="99">
        <v>3.83</v>
      </c>
      <c r="BK257" s="99">
        <v>77.5</v>
      </c>
      <c r="BL257" s="99">
        <v>10.81</v>
      </c>
      <c r="BM257" s="99">
        <v>12.01</v>
      </c>
    </row>
    <row r="258" spans="1:65" x14ac:dyDescent="0.25">
      <c r="A258" s="13">
        <v>5119260225</v>
      </c>
      <c r="B258" s="14" t="s">
        <v>611</v>
      </c>
      <c r="C258" s="14" t="s">
        <v>616</v>
      </c>
      <c r="D258" s="14" t="s">
        <v>617</v>
      </c>
      <c r="E258" s="99">
        <v>15.63</v>
      </c>
      <c r="F258" s="99">
        <v>6.96</v>
      </c>
      <c r="G258" s="99">
        <v>4.49</v>
      </c>
      <c r="H258" s="99">
        <v>1.46</v>
      </c>
      <c r="I258" s="99">
        <v>1.21</v>
      </c>
      <c r="J258" s="99">
        <v>4.6900000000000004</v>
      </c>
      <c r="K258" s="99">
        <v>3.4</v>
      </c>
      <c r="L258" s="99">
        <v>1.43</v>
      </c>
      <c r="M258" s="99">
        <v>4.5999999999999996</v>
      </c>
      <c r="N258" s="99">
        <v>5.08</v>
      </c>
      <c r="O258" s="99">
        <v>0.73</v>
      </c>
      <c r="P258" s="99">
        <v>1.87</v>
      </c>
      <c r="Q258" s="99">
        <v>3.84</v>
      </c>
      <c r="R258" s="99">
        <v>4.4800000000000004</v>
      </c>
      <c r="S258" s="99">
        <v>5.22</v>
      </c>
      <c r="T258" s="99">
        <v>4.7699999999999996</v>
      </c>
      <c r="U258" s="99">
        <v>4.5</v>
      </c>
      <c r="V258" s="99">
        <v>1.54</v>
      </c>
      <c r="W258" s="99">
        <v>2.75</v>
      </c>
      <c r="X258" s="99">
        <v>1.97</v>
      </c>
      <c r="Y258" s="99">
        <v>19.09</v>
      </c>
      <c r="Z258" s="99">
        <v>7.98</v>
      </c>
      <c r="AA258" s="99">
        <v>3.54</v>
      </c>
      <c r="AB258" s="99">
        <v>1.94</v>
      </c>
      <c r="AC258" s="99">
        <v>3.83</v>
      </c>
      <c r="AD258" s="99">
        <v>2.67</v>
      </c>
      <c r="AE258" s="92">
        <v>1287.5</v>
      </c>
      <c r="AF258" s="92">
        <v>397000</v>
      </c>
      <c r="AG258" s="100">
        <v>6.84</v>
      </c>
      <c r="AH258" s="92">
        <v>1950.36</v>
      </c>
      <c r="AI258" s="99" t="s">
        <v>786</v>
      </c>
      <c r="AJ258" s="99">
        <v>121.12</v>
      </c>
      <c r="AK258" s="99">
        <v>60.14</v>
      </c>
      <c r="AL258" s="99">
        <v>181.26</v>
      </c>
      <c r="AM258" s="99">
        <v>188.18</v>
      </c>
      <c r="AN258" s="99">
        <v>47.5</v>
      </c>
      <c r="AO258" s="101">
        <v>3.11</v>
      </c>
      <c r="AP258" s="99">
        <v>109</v>
      </c>
      <c r="AQ258" s="99">
        <v>126.25</v>
      </c>
      <c r="AR258" s="99">
        <v>129.87</v>
      </c>
      <c r="AS258" s="99">
        <v>11</v>
      </c>
      <c r="AT258" s="99">
        <v>22.5</v>
      </c>
      <c r="AU258" s="99">
        <v>5.38</v>
      </c>
      <c r="AV258" s="99">
        <v>13.27</v>
      </c>
      <c r="AW258" s="99">
        <v>5.23</v>
      </c>
      <c r="AX258" s="99">
        <v>19.329999999999998</v>
      </c>
      <c r="AY258" s="99">
        <v>32.5</v>
      </c>
      <c r="AZ258" s="99">
        <v>4.13</v>
      </c>
      <c r="BA258" s="99">
        <v>1.61</v>
      </c>
      <c r="BB258" s="99">
        <v>12</v>
      </c>
      <c r="BC258" s="99">
        <v>23.83</v>
      </c>
      <c r="BD258" s="99">
        <v>20.16</v>
      </c>
      <c r="BE258" s="99">
        <v>23.74</v>
      </c>
      <c r="BF258" s="99">
        <v>98.75</v>
      </c>
      <c r="BG258" s="99">
        <v>13.3</v>
      </c>
      <c r="BH258" s="99">
        <v>12</v>
      </c>
      <c r="BI258" s="99">
        <v>13.34</v>
      </c>
      <c r="BJ258" s="99">
        <v>4.0999999999999996</v>
      </c>
      <c r="BK258" s="99">
        <v>55.56</v>
      </c>
      <c r="BL258" s="99">
        <v>10.62</v>
      </c>
      <c r="BM258" s="99">
        <v>12.42</v>
      </c>
    </row>
    <row r="259" spans="1:65" x14ac:dyDescent="0.25">
      <c r="A259" s="13">
        <v>5147260400</v>
      </c>
      <c r="B259" s="14" t="s">
        <v>611</v>
      </c>
      <c r="C259" s="14" t="s">
        <v>626</v>
      </c>
      <c r="D259" s="14" t="s">
        <v>627</v>
      </c>
      <c r="E259" s="99">
        <v>15.61</v>
      </c>
      <c r="F259" s="99">
        <v>6.94</v>
      </c>
      <c r="G259" s="99">
        <v>4.75</v>
      </c>
      <c r="H259" s="99">
        <v>1.47</v>
      </c>
      <c r="I259" s="99">
        <v>1.23</v>
      </c>
      <c r="J259" s="99">
        <v>4.58</v>
      </c>
      <c r="K259" s="99">
        <v>3.64</v>
      </c>
      <c r="L259" s="99">
        <v>1.49</v>
      </c>
      <c r="M259" s="99">
        <v>4.3899999999999997</v>
      </c>
      <c r="N259" s="99">
        <v>4.88</v>
      </c>
      <c r="O259" s="99">
        <v>0.74</v>
      </c>
      <c r="P259" s="99">
        <v>1.89</v>
      </c>
      <c r="Q259" s="99">
        <v>3.99</v>
      </c>
      <c r="R259" s="99">
        <v>4.42</v>
      </c>
      <c r="S259" s="99">
        <v>5.44</v>
      </c>
      <c r="T259" s="99">
        <v>4.9000000000000004</v>
      </c>
      <c r="U259" s="99">
        <v>5.13</v>
      </c>
      <c r="V259" s="99">
        <v>1.6</v>
      </c>
      <c r="W259" s="99">
        <v>2.7</v>
      </c>
      <c r="X259" s="99">
        <v>2.0499999999999998</v>
      </c>
      <c r="Y259" s="99">
        <v>20.12</v>
      </c>
      <c r="Z259" s="99">
        <v>8.94</v>
      </c>
      <c r="AA259" s="99">
        <v>3.43</v>
      </c>
      <c r="AB259" s="99">
        <v>1.96</v>
      </c>
      <c r="AC259" s="99">
        <v>3.88</v>
      </c>
      <c r="AD259" s="99">
        <v>2.64</v>
      </c>
      <c r="AE259" s="92">
        <v>1480.53</v>
      </c>
      <c r="AF259" s="92">
        <v>392785.94</v>
      </c>
      <c r="AG259" s="100">
        <v>6.8</v>
      </c>
      <c r="AH259" s="92">
        <v>1922.2</v>
      </c>
      <c r="AI259" s="99" t="s">
        <v>786</v>
      </c>
      <c r="AJ259" s="99">
        <v>119.79</v>
      </c>
      <c r="AK259" s="99">
        <v>105.09</v>
      </c>
      <c r="AL259" s="99">
        <v>224.88</v>
      </c>
      <c r="AM259" s="99">
        <v>188.39</v>
      </c>
      <c r="AN259" s="99">
        <v>60.05</v>
      </c>
      <c r="AO259" s="101">
        <v>3.1139999999999999</v>
      </c>
      <c r="AP259" s="99">
        <v>70.239999999999995</v>
      </c>
      <c r="AQ259" s="99">
        <v>146.25</v>
      </c>
      <c r="AR259" s="99">
        <v>150.15</v>
      </c>
      <c r="AS259" s="99">
        <v>11.2</v>
      </c>
      <c r="AT259" s="99">
        <v>23.59</v>
      </c>
      <c r="AU259" s="99">
        <v>6.5</v>
      </c>
      <c r="AV259" s="99">
        <v>12.59</v>
      </c>
      <c r="AW259" s="99">
        <v>4.9800000000000004</v>
      </c>
      <c r="AX259" s="99">
        <v>22.11</v>
      </c>
      <c r="AY259" s="99">
        <v>43.66</v>
      </c>
      <c r="AZ259" s="99">
        <v>4.03</v>
      </c>
      <c r="BA259" s="99">
        <v>1.6</v>
      </c>
      <c r="BB259" s="99">
        <v>18.079999999999998</v>
      </c>
      <c r="BC259" s="99">
        <v>31.61</v>
      </c>
      <c r="BD259" s="99">
        <v>30.36</v>
      </c>
      <c r="BE259" s="99">
        <v>30.27</v>
      </c>
      <c r="BF259" s="99">
        <v>89.12</v>
      </c>
      <c r="BG259" s="99">
        <v>12.9</v>
      </c>
      <c r="BH259" s="99">
        <v>12.56</v>
      </c>
      <c r="BI259" s="99">
        <v>17.13</v>
      </c>
      <c r="BJ259" s="99">
        <v>3.76</v>
      </c>
      <c r="BK259" s="99">
        <v>57.75</v>
      </c>
      <c r="BL259" s="99">
        <v>10.8</v>
      </c>
      <c r="BM259" s="99">
        <v>11.74</v>
      </c>
    </row>
    <row r="260" spans="1:65" x14ac:dyDescent="0.25">
      <c r="A260" s="13">
        <v>5131340450</v>
      </c>
      <c r="B260" s="14" t="s">
        <v>611</v>
      </c>
      <c r="C260" s="14" t="s">
        <v>618</v>
      </c>
      <c r="D260" s="14" t="s">
        <v>619</v>
      </c>
      <c r="E260" s="99">
        <v>15.63</v>
      </c>
      <c r="F260" s="99">
        <v>6.72</v>
      </c>
      <c r="G260" s="99">
        <v>4.54</v>
      </c>
      <c r="H260" s="99">
        <v>1.45</v>
      </c>
      <c r="I260" s="99">
        <v>1.18</v>
      </c>
      <c r="J260" s="99">
        <v>4.6100000000000003</v>
      </c>
      <c r="K260" s="99">
        <v>3.37</v>
      </c>
      <c r="L260" s="99">
        <v>1.42</v>
      </c>
      <c r="M260" s="99">
        <v>4.38</v>
      </c>
      <c r="N260" s="99">
        <v>5</v>
      </c>
      <c r="O260" s="99">
        <v>0.72</v>
      </c>
      <c r="P260" s="99">
        <v>1.87</v>
      </c>
      <c r="Q260" s="99">
        <v>3.87</v>
      </c>
      <c r="R260" s="99">
        <v>4.38</v>
      </c>
      <c r="S260" s="99">
        <v>5.21</v>
      </c>
      <c r="T260" s="99">
        <v>4.62</v>
      </c>
      <c r="U260" s="99">
        <v>4.7699999999999996</v>
      </c>
      <c r="V260" s="99">
        <v>1.55</v>
      </c>
      <c r="W260" s="99">
        <v>2.63</v>
      </c>
      <c r="X260" s="99">
        <v>1.99</v>
      </c>
      <c r="Y260" s="99">
        <v>19.55</v>
      </c>
      <c r="Z260" s="99">
        <v>8.32</v>
      </c>
      <c r="AA260" s="99">
        <v>3.06</v>
      </c>
      <c r="AB260" s="99">
        <v>1.92</v>
      </c>
      <c r="AC260" s="99">
        <v>3.6</v>
      </c>
      <c r="AD260" s="99">
        <v>2.59</v>
      </c>
      <c r="AE260" s="92">
        <v>1225</v>
      </c>
      <c r="AF260" s="92">
        <v>436691.75</v>
      </c>
      <c r="AG260" s="100">
        <v>6.73</v>
      </c>
      <c r="AH260" s="92">
        <v>2119.44</v>
      </c>
      <c r="AI260" s="99" t="s">
        <v>786</v>
      </c>
      <c r="AJ260" s="99">
        <v>138.4</v>
      </c>
      <c r="AK260" s="99">
        <v>111.87</v>
      </c>
      <c r="AL260" s="99">
        <v>250.27</v>
      </c>
      <c r="AM260" s="99">
        <v>187.22</v>
      </c>
      <c r="AN260" s="99">
        <v>45.29</v>
      </c>
      <c r="AO260" s="101">
        <v>3.1080000000000001</v>
      </c>
      <c r="AP260" s="99">
        <v>125.75</v>
      </c>
      <c r="AQ260" s="99">
        <v>166.75</v>
      </c>
      <c r="AR260" s="99">
        <v>108.7</v>
      </c>
      <c r="AS260" s="99">
        <v>11.01</v>
      </c>
      <c r="AT260" s="99">
        <v>25.79</v>
      </c>
      <c r="AU260" s="99">
        <v>5.87</v>
      </c>
      <c r="AV260" s="99">
        <v>14.44</v>
      </c>
      <c r="AW260" s="99">
        <v>5.38</v>
      </c>
      <c r="AX260" s="99">
        <v>14.75</v>
      </c>
      <c r="AY260" s="99">
        <v>34.200000000000003</v>
      </c>
      <c r="AZ260" s="99">
        <v>4.04</v>
      </c>
      <c r="BA260" s="99">
        <v>1.5</v>
      </c>
      <c r="BB260" s="99">
        <v>13.02</v>
      </c>
      <c r="BC260" s="99">
        <v>34.47</v>
      </c>
      <c r="BD260" s="99">
        <v>30.3</v>
      </c>
      <c r="BE260" s="99">
        <v>29.64</v>
      </c>
      <c r="BF260" s="99">
        <v>91.46</v>
      </c>
      <c r="BG260" s="99">
        <v>8.25</v>
      </c>
      <c r="BH260" s="99">
        <v>14.4</v>
      </c>
      <c r="BI260" s="99">
        <v>15.13</v>
      </c>
      <c r="BJ260" s="99">
        <v>3.51</v>
      </c>
      <c r="BK260" s="99">
        <v>67.040000000000006</v>
      </c>
      <c r="BL260" s="99">
        <v>10.63</v>
      </c>
      <c r="BM260" s="99">
        <v>11.83</v>
      </c>
    </row>
    <row r="261" spans="1:65" x14ac:dyDescent="0.25">
      <c r="A261" s="13">
        <v>5132300500</v>
      </c>
      <c r="B261" s="14" t="s">
        <v>611</v>
      </c>
      <c r="C261" s="14" t="s">
        <v>620</v>
      </c>
      <c r="D261" s="14" t="s">
        <v>621</v>
      </c>
      <c r="E261" s="99">
        <v>15.59</v>
      </c>
      <c r="F261" s="99">
        <v>6.9</v>
      </c>
      <c r="G261" s="99">
        <v>4.58</v>
      </c>
      <c r="H261" s="99">
        <v>1.55</v>
      </c>
      <c r="I261" s="99">
        <v>1.21</v>
      </c>
      <c r="J261" s="99">
        <v>4.71</v>
      </c>
      <c r="K261" s="99">
        <v>3.42</v>
      </c>
      <c r="L261" s="99">
        <v>1.43</v>
      </c>
      <c r="M261" s="99">
        <v>4.62</v>
      </c>
      <c r="N261" s="99">
        <v>5.2</v>
      </c>
      <c r="O261" s="99">
        <v>0.71</v>
      </c>
      <c r="P261" s="99">
        <v>1.89</v>
      </c>
      <c r="Q261" s="99">
        <v>3.85</v>
      </c>
      <c r="R261" s="99">
        <v>4.49</v>
      </c>
      <c r="S261" s="99">
        <v>5.19</v>
      </c>
      <c r="T261" s="99">
        <v>4.99</v>
      </c>
      <c r="U261" s="99">
        <v>4.5199999999999996</v>
      </c>
      <c r="V261" s="99">
        <v>1.57</v>
      </c>
      <c r="W261" s="99">
        <v>2.78</v>
      </c>
      <c r="X261" s="99">
        <v>1.98</v>
      </c>
      <c r="Y261" s="99">
        <v>19.09</v>
      </c>
      <c r="Z261" s="99">
        <v>8.16</v>
      </c>
      <c r="AA261" s="99">
        <v>3.47</v>
      </c>
      <c r="AB261" s="99">
        <v>2</v>
      </c>
      <c r="AC261" s="99">
        <v>3.81</v>
      </c>
      <c r="AD261" s="99">
        <v>2.68</v>
      </c>
      <c r="AE261" s="92">
        <v>1072.17</v>
      </c>
      <c r="AF261" s="92">
        <v>406666.75</v>
      </c>
      <c r="AG261" s="100">
        <v>6.86</v>
      </c>
      <c r="AH261" s="92">
        <v>2001.62</v>
      </c>
      <c r="AI261" s="99" t="s">
        <v>786</v>
      </c>
      <c r="AJ261" s="99">
        <v>138.4</v>
      </c>
      <c r="AK261" s="99">
        <v>54.86</v>
      </c>
      <c r="AL261" s="99">
        <v>193.26</v>
      </c>
      <c r="AM261" s="99">
        <v>188.18</v>
      </c>
      <c r="AN261" s="99">
        <v>53.17</v>
      </c>
      <c r="AO261" s="101">
        <v>3.101</v>
      </c>
      <c r="AP261" s="99">
        <v>119</v>
      </c>
      <c r="AQ261" s="99">
        <v>155.41999999999999</v>
      </c>
      <c r="AR261" s="99">
        <v>112.13</v>
      </c>
      <c r="AS261" s="99">
        <v>11.13</v>
      </c>
      <c r="AT261" s="99">
        <v>25.38</v>
      </c>
      <c r="AU261" s="99">
        <v>5.07</v>
      </c>
      <c r="AV261" s="99">
        <v>13.61</v>
      </c>
      <c r="AW261" s="99">
        <v>4.8600000000000003</v>
      </c>
      <c r="AX261" s="99">
        <v>22.92</v>
      </c>
      <c r="AY261" s="99">
        <v>43.67</v>
      </c>
      <c r="AZ261" s="99">
        <v>4.08</v>
      </c>
      <c r="BA261" s="99">
        <v>1.61</v>
      </c>
      <c r="BB261" s="99">
        <v>12.72</v>
      </c>
      <c r="BC261" s="99">
        <v>34.94</v>
      </c>
      <c r="BD261" s="99">
        <v>28.87</v>
      </c>
      <c r="BE261" s="99">
        <v>35.93</v>
      </c>
      <c r="BF261" s="99">
        <v>88.75</v>
      </c>
      <c r="BG261" s="99">
        <v>14.99</v>
      </c>
      <c r="BH261" s="99">
        <v>10.94</v>
      </c>
      <c r="BI261" s="99">
        <v>13.88</v>
      </c>
      <c r="BJ261" s="99">
        <v>3.96</v>
      </c>
      <c r="BK261" s="99">
        <v>63.5</v>
      </c>
      <c r="BL261" s="99">
        <v>10.6</v>
      </c>
      <c r="BM261" s="99">
        <v>12.48</v>
      </c>
    </row>
    <row r="262" spans="1:65" x14ac:dyDescent="0.25">
      <c r="A262" s="13">
        <v>5140060800</v>
      </c>
      <c r="B262" s="14" t="s">
        <v>611</v>
      </c>
      <c r="C262" s="14" t="s">
        <v>622</v>
      </c>
      <c r="D262" s="14" t="s">
        <v>623</v>
      </c>
      <c r="E262" s="99">
        <v>15.61</v>
      </c>
      <c r="F262" s="99">
        <v>6.89</v>
      </c>
      <c r="G262" s="99">
        <v>4.7300000000000004</v>
      </c>
      <c r="H262" s="99">
        <v>1.45</v>
      </c>
      <c r="I262" s="99">
        <v>1.2</v>
      </c>
      <c r="J262" s="99">
        <v>4.67</v>
      </c>
      <c r="K262" s="99">
        <v>3.52</v>
      </c>
      <c r="L262" s="99">
        <v>1.48</v>
      </c>
      <c r="M262" s="99">
        <v>4.6500000000000004</v>
      </c>
      <c r="N262" s="99">
        <v>4.99</v>
      </c>
      <c r="O262" s="99">
        <v>0.71</v>
      </c>
      <c r="P262" s="99">
        <v>1.89</v>
      </c>
      <c r="Q262" s="99">
        <v>4.04</v>
      </c>
      <c r="R262" s="99">
        <v>4.47</v>
      </c>
      <c r="S262" s="99">
        <v>5.6</v>
      </c>
      <c r="T262" s="99">
        <v>4.93</v>
      </c>
      <c r="U262" s="99">
        <v>5.29</v>
      </c>
      <c r="V262" s="99">
        <v>1.61</v>
      </c>
      <c r="W262" s="99">
        <v>2.8</v>
      </c>
      <c r="X262" s="99">
        <v>2.0699999999999998</v>
      </c>
      <c r="Y262" s="99">
        <v>20.13</v>
      </c>
      <c r="Z262" s="99">
        <v>8.4700000000000006</v>
      </c>
      <c r="AA262" s="99">
        <v>3.49</v>
      </c>
      <c r="AB262" s="99">
        <v>2.0299999999999998</v>
      </c>
      <c r="AC262" s="99">
        <v>4</v>
      </c>
      <c r="AD262" s="99">
        <v>2.68</v>
      </c>
      <c r="AE262" s="92">
        <v>1471.21</v>
      </c>
      <c r="AF262" s="92">
        <v>421461.25</v>
      </c>
      <c r="AG262" s="100">
        <v>6.67</v>
      </c>
      <c r="AH262" s="92">
        <v>2032.58</v>
      </c>
      <c r="AI262" s="99" t="s">
        <v>786</v>
      </c>
      <c r="AJ262" s="99">
        <v>117.29</v>
      </c>
      <c r="AK262" s="99">
        <v>82.25</v>
      </c>
      <c r="AL262" s="99">
        <v>199.54000000000002</v>
      </c>
      <c r="AM262" s="99">
        <v>188.18</v>
      </c>
      <c r="AN262" s="99">
        <v>57.18</v>
      </c>
      <c r="AO262" s="101">
        <v>3.1709999999999998</v>
      </c>
      <c r="AP262" s="99">
        <v>131.77000000000001</v>
      </c>
      <c r="AQ262" s="99">
        <v>119.11</v>
      </c>
      <c r="AR262" s="99">
        <v>107.05</v>
      </c>
      <c r="AS262" s="99">
        <v>11.24</v>
      </c>
      <c r="AT262" s="99">
        <v>20.149999999999999</v>
      </c>
      <c r="AU262" s="99">
        <v>5.44</v>
      </c>
      <c r="AV262" s="99">
        <v>13.04</v>
      </c>
      <c r="AW262" s="99">
        <v>5.04</v>
      </c>
      <c r="AX262" s="99">
        <v>27.1</v>
      </c>
      <c r="AY262" s="99">
        <v>49.33</v>
      </c>
      <c r="AZ262" s="99">
        <v>4.12</v>
      </c>
      <c r="BA262" s="99">
        <v>1.5</v>
      </c>
      <c r="BB262" s="99">
        <v>15.67</v>
      </c>
      <c r="BC262" s="99">
        <v>20.79</v>
      </c>
      <c r="BD262" s="99">
        <v>20.67</v>
      </c>
      <c r="BE262" s="99">
        <v>17.100000000000001</v>
      </c>
      <c r="BF262" s="99">
        <v>116.52</v>
      </c>
      <c r="BG262" s="99">
        <v>11.51</v>
      </c>
      <c r="BH262" s="99">
        <v>13.53</v>
      </c>
      <c r="BI262" s="99">
        <v>23.71</v>
      </c>
      <c r="BJ262" s="99">
        <v>4</v>
      </c>
      <c r="BK262" s="99">
        <v>74.19</v>
      </c>
      <c r="BL262" s="99">
        <v>11.12</v>
      </c>
      <c r="BM262" s="99">
        <v>11.82</v>
      </c>
    </row>
    <row r="263" spans="1:65" x14ac:dyDescent="0.25">
      <c r="A263" s="13">
        <v>5140220830</v>
      </c>
      <c r="B263" s="14" t="s">
        <v>611</v>
      </c>
      <c r="C263" s="14" t="s">
        <v>624</v>
      </c>
      <c r="D263" s="14" t="s">
        <v>625</v>
      </c>
      <c r="E263" s="99">
        <v>15.62</v>
      </c>
      <c r="F263" s="99">
        <v>7.07</v>
      </c>
      <c r="G263" s="99">
        <v>4.74</v>
      </c>
      <c r="H263" s="99">
        <v>1.46</v>
      </c>
      <c r="I263" s="99">
        <v>1.1499999999999999</v>
      </c>
      <c r="J263" s="99">
        <v>4.68</v>
      </c>
      <c r="K263" s="99">
        <v>3.55</v>
      </c>
      <c r="L263" s="99">
        <v>1.44</v>
      </c>
      <c r="M263" s="99">
        <v>4.4800000000000004</v>
      </c>
      <c r="N263" s="99">
        <v>5.14</v>
      </c>
      <c r="O263" s="99">
        <v>0.71</v>
      </c>
      <c r="P263" s="99">
        <v>1.88</v>
      </c>
      <c r="Q263" s="99">
        <v>3.95</v>
      </c>
      <c r="R263" s="99">
        <v>4.42</v>
      </c>
      <c r="S263" s="99">
        <v>5.51</v>
      </c>
      <c r="T263" s="99">
        <v>4.8899999999999997</v>
      </c>
      <c r="U263" s="99">
        <v>5.25</v>
      </c>
      <c r="V263" s="99">
        <v>1.61</v>
      </c>
      <c r="W263" s="99">
        <v>2.68</v>
      </c>
      <c r="X263" s="99">
        <v>1.99</v>
      </c>
      <c r="Y263" s="99">
        <v>20.22</v>
      </c>
      <c r="Z263" s="99">
        <v>8.81</v>
      </c>
      <c r="AA263" s="99">
        <v>3.27</v>
      </c>
      <c r="AB263" s="99">
        <v>2.04</v>
      </c>
      <c r="AC263" s="99">
        <v>3.69</v>
      </c>
      <c r="AD263" s="99">
        <v>2.59</v>
      </c>
      <c r="AE263" s="92">
        <v>1186.57</v>
      </c>
      <c r="AF263" s="92">
        <v>395752.5</v>
      </c>
      <c r="AG263" s="100">
        <v>6.81</v>
      </c>
      <c r="AH263" s="92">
        <v>1935.45</v>
      </c>
      <c r="AI263" s="99">
        <v>267.82</v>
      </c>
      <c r="AJ263" s="99" t="s">
        <v>786</v>
      </c>
      <c r="AK263" s="99" t="s">
        <v>786</v>
      </c>
      <c r="AL263" s="99">
        <v>267.82</v>
      </c>
      <c r="AM263" s="99">
        <v>188.18</v>
      </c>
      <c r="AN263" s="99">
        <v>62.85</v>
      </c>
      <c r="AO263" s="101">
        <v>3.1280000000000001</v>
      </c>
      <c r="AP263" s="99">
        <v>105.94</v>
      </c>
      <c r="AQ263" s="99">
        <v>108.05</v>
      </c>
      <c r="AR263" s="99">
        <v>101.7</v>
      </c>
      <c r="AS263" s="99">
        <v>10.99</v>
      </c>
      <c r="AT263" s="99">
        <v>24.32</v>
      </c>
      <c r="AU263" s="99">
        <v>6.25</v>
      </c>
      <c r="AV263" s="99">
        <v>12.91</v>
      </c>
      <c r="AW263" s="99">
        <v>5.25</v>
      </c>
      <c r="AX263" s="99">
        <v>18.72</v>
      </c>
      <c r="AY263" s="99">
        <v>39.25</v>
      </c>
      <c r="AZ263" s="99">
        <v>4.09</v>
      </c>
      <c r="BA263" s="99">
        <v>1.42</v>
      </c>
      <c r="BB263" s="99">
        <v>12.82</v>
      </c>
      <c r="BC263" s="99">
        <v>30.91</v>
      </c>
      <c r="BD263" s="99">
        <v>19.64</v>
      </c>
      <c r="BE263" s="99">
        <v>20.76</v>
      </c>
      <c r="BF263" s="99">
        <v>99.4</v>
      </c>
      <c r="BG263" s="99">
        <v>11.87</v>
      </c>
      <c r="BH263" s="99">
        <v>11.04</v>
      </c>
      <c r="BI263" s="99">
        <v>17.18</v>
      </c>
      <c r="BJ263" s="99">
        <v>3.79</v>
      </c>
      <c r="BK263" s="99">
        <v>62.18</v>
      </c>
      <c r="BL263" s="99">
        <v>10.51</v>
      </c>
      <c r="BM263" s="99">
        <v>11.43</v>
      </c>
    </row>
    <row r="264" spans="1:65" x14ac:dyDescent="0.25">
      <c r="A264" s="13">
        <v>5149020950</v>
      </c>
      <c r="B264" s="14" t="s">
        <v>611</v>
      </c>
      <c r="C264" s="14" t="s">
        <v>629</v>
      </c>
      <c r="D264" s="14" t="s">
        <v>630</v>
      </c>
      <c r="E264" s="99">
        <v>15.61</v>
      </c>
      <c r="F264" s="99">
        <v>6.9</v>
      </c>
      <c r="G264" s="99">
        <v>4.8499999999999996</v>
      </c>
      <c r="H264" s="99">
        <v>1.43</v>
      </c>
      <c r="I264" s="99">
        <v>1.2</v>
      </c>
      <c r="J264" s="99">
        <v>4.62</v>
      </c>
      <c r="K264" s="99">
        <v>3.58</v>
      </c>
      <c r="L264" s="99">
        <v>1.51</v>
      </c>
      <c r="M264" s="99">
        <v>4.4800000000000004</v>
      </c>
      <c r="N264" s="99">
        <v>4.6100000000000003</v>
      </c>
      <c r="O264" s="99">
        <v>0.73</v>
      </c>
      <c r="P264" s="99">
        <v>1.88</v>
      </c>
      <c r="Q264" s="99">
        <v>3.66</v>
      </c>
      <c r="R264" s="99">
        <v>4.4400000000000004</v>
      </c>
      <c r="S264" s="99">
        <v>5.19</v>
      </c>
      <c r="T264" s="99">
        <v>4.8499999999999996</v>
      </c>
      <c r="U264" s="99">
        <v>4.5599999999999996</v>
      </c>
      <c r="V264" s="99">
        <v>1.54</v>
      </c>
      <c r="W264" s="99">
        <v>2.8</v>
      </c>
      <c r="X264" s="99">
        <v>1.95</v>
      </c>
      <c r="Y264" s="99">
        <v>19.510000000000002</v>
      </c>
      <c r="Z264" s="99">
        <v>8.7200000000000006</v>
      </c>
      <c r="AA264" s="99">
        <v>3.5</v>
      </c>
      <c r="AB264" s="99">
        <v>1.9</v>
      </c>
      <c r="AC264" s="99">
        <v>3.83</v>
      </c>
      <c r="AD264" s="99">
        <v>2.67</v>
      </c>
      <c r="AE264" s="92">
        <v>1406.38</v>
      </c>
      <c r="AF264" s="92">
        <v>513424.5</v>
      </c>
      <c r="AG264" s="100">
        <v>6.62</v>
      </c>
      <c r="AH264" s="92">
        <v>2466.9</v>
      </c>
      <c r="AI264" s="99" t="s">
        <v>786</v>
      </c>
      <c r="AJ264" s="99">
        <v>133.05000000000001</v>
      </c>
      <c r="AK264" s="99">
        <v>79.95</v>
      </c>
      <c r="AL264" s="99">
        <v>213</v>
      </c>
      <c r="AM264" s="99">
        <v>188.18</v>
      </c>
      <c r="AN264" s="99">
        <v>49.5</v>
      </c>
      <c r="AO264" s="101">
        <v>3.2709999999999999</v>
      </c>
      <c r="AP264" s="99">
        <v>217.01</v>
      </c>
      <c r="AQ264" s="99">
        <v>213.65</v>
      </c>
      <c r="AR264" s="99">
        <v>187.73</v>
      </c>
      <c r="AS264" s="99">
        <v>10.99</v>
      </c>
      <c r="AT264" s="99">
        <v>22.13</v>
      </c>
      <c r="AU264" s="99">
        <v>5.07</v>
      </c>
      <c r="AV264" s="99">
        <v>13.68</v>
      </c>
      <c r="AW264" s="99">
        <v>5.19</v>
      </c>
      <c r="AX264" s="99">
        <v>16.190000000000001</v>
      </c>
      <c r="AY264" s="99">
        <v>39.75</v>
      </c>
      <c r="AZ264" s="99">
        <v>4.12</v>
      </c>
      <c r="BA264" s="99">
        <v>1.7</v>
      </c>
      <c r="BB264" s="99">
        <v>19.329999999999998</v>
      </c>
      <c r="BC264" s="99">
        <v>53.96</v>
      </c>
      <c r="BD264" s="99">
        <v>34.25</v>
      </c>
      <c r="BE264" s="99">
        <v>44.19</v>
      </c>
      <c r="BF264" s="99">
        <v>131.25</v>
      </c>
      <c r="BG264" s="99">
        <v>10</v>
      </c>
      <c r="BH264" s="99">
        <v>11.44</v>
      </c>
      <c r="BI264" s="99">
        <v>15.5</v>
      </c>
      <c r="BJ264" s="99">
        <v>2.87</v>
      </c>
      <c r="BK264" s="99">
        <v>142.29</v>
      </c>
      <c r="BL264" s="99">
        <v>10.34</v>
      </c>
      <c r="BM264" s="99">
        <v>11.85</v>
      </c>
    </row>
    <row r="265" spans="1:65" x14ac:dyDescent="0.25">
      <c r="A265" s="13">
        <v>5313380050</v>
      </c>
      <c r="B265" s="14" t="s">
        <v>631</v>
      </c>
      <c r="C265" s="14" t="s">
        <v>632</v>
      </c>
      <c r="D265" s="14" t="s">
        <v>633</v>
      </c>
      <c r="E265" s="99">
        <v>15.62</v>
      </c>
      <c r="F265" s="99">
        <v>7.3</v>
      </c>
      <c r="G265" s="99">
        <v>4.95</v>
      </c>
      <c r="H265" s="99">
        <v>1.59</v>
      </c>
      <c r="I265" s="99">
        <v>1.2</v>
      </c>
      <c r="J265" s="99">
        <v>4.72</v>
      </c>
      <c r="K265" s="99">
        <v>3.9</v>
      </c>
      <c r="L265" s="99">
        <v>1.57</v>
      </c>
      <c r="M265" s="99">
        <v>4.8899999999999997</v>
      </c>
      <c r="N265" s="99">
        <v>3.94</v>
      </c>
      <c r="O265" s="99">
        <v>0.76</v>
      </c>
      <c r="P265" s="99">
        <v>1.92</v>
      </c>
      <c r="Q265" s="99">
        <v>4.26</v>
      </c>
      <c r="R265" s="99">
        <v>4.6500000000000004</v>
      </c>
      <c r="S265" s="99">
        <v>6.36</v>
      </c>
      <c r="T265" s="99">
        <v>5.08</v>
      </c>
      <c r="U265" s="99">
        <v>6.64</v>
      </c>
      <c r="V265" s="99">
        <v>1.77</v>
      </c>
      <c r="W265" s="99">
        <v>2.85</v>
      </c>
      <c r="X265" s="99">
        <v>2.29</v>
      </c>
      <c r="Y265" s="99">
        <v>21.73</v>
      </c>
      <c r="Z265" s="99">
        <v>9.39</v>
      </c>
      <c r="AA265" s="99">
        <v>4.17</v>
      </c>
      <c r="AB265" s="99">
        <v>2.08</v>
      </c>
      <c r="AC265" s="99">
        <v>4.18</v>
      </c>
      <c r="AD265" s="99">
        <v>2.83</v>
      </c>
      <c r="AE265" s="92">
        <v>1946</v>
      </c>
      <c r="AF265" s="92">
        <v>775284.25</v>
      </c>
      <c r="AG265" s="100">
        <v>6.63</v>
      </c>
      <c r="AH265" s="92">
        <v>3725.18</v>
      </c>
      <c r="AI265" s="99" t="s">
        <v>786</v>
      </c>
      <c r="AJ265" s="99">
        <v>73.91</v>
      </c>
      <c r="AK265" s="99">
        <v>117.45</v>
      </c>
      <c r="AL265" s="99">
        <v>191.36</v>
      </c>
      <c r="AM265" s="99">
        <v>203.75</v>
      </c>
      <c r="AN265" s="99">
        <v>65</v>
      </c>
      <c r="AO265" s="101">
        <v>4.0960000000000001</v>
      </c>
      <c r="AP265" s="99">
        <v>231.21</v>
      </c>
      <c r="AQ265" s="99">
        <v>170.5</v>
      </c>
      <c r="AR265" s="99">
        <v>129.37</v>
      </c>
      <c r="AS265" s="99">
        <v>11.65</v>
      </c>
      <c r="AT265" s="99">
        <v>18.47</v>
      </c>
      <c r="AU265" s="99">
        <v>6.32</v>
      </c>
      <c r="AV265" s="99">
        <v>15.06</v>
      </c>
      <c r="AW265" s="99">
        <v>5.43</v>
      </c>
      <c r="AX265" s="99">
        <v>27.64</v>
      </c>
      <c r="AY265" s="99">
        <v>51.13</v>
      </c>
      <c r="AZ265" s="99">
        <v>4</v>
      </c>
      <c r="BA265" s="99">
        <v>1.38</v>
      </c>
      <c r="BB265" s="99">
        <v>16.440000000000001</v>
      </c>
      <c r="BC265" s="99">
        <v>52.67</v>
      </c>
      <c r="BD265" s="99">
        <v>41</v>
      </c>
      <c r="BE265" s="99">
        <v>46.71</v>
      </c>
      <c r="BF265" s="99">
        <v>136.4</v>
      </c>
      <c r="BG265" s="99">
        <v>17.14</v>
      </c>
      <c r="BH265" s="99">
        <v>15.5</v>
      </c>
      <c r="BI265" s="99">
        <v>21.97</v>
      </c>
      <c r="BJ265" s="99">
        <v>4.8600000000000003</v>
      </c>
      <c r="BK265" s="99">
        <v>87.19</v>
      </c>
      <c r="BL265" s="99">
        <v>10.71</v>
      </c>
      <c r="BM265" s="99">
        <v>10.96</v>
      </c>
    </row>
    <row r="266" spans="1:65" x14ac:dyDescent="0.25">
      <c r="A266" s="13">
        <v>5328420740</v>
      </c>
      <c r="B266" s="14" t="s">
        <v>631</v>
      </c>
      <c r="C266" s="14" t="s">
        <v>634</v>
      </c>
      <c r="D266" s="14" t="s">
        <v>635</v>
      </c>
      <c r="E266" s="99">
        <v>15.61</v>
      </c>
      <c r="F266" s="99">
        <v>7.57</v>
      </c>
      <c r="G266" s="99">
        <v>4.88</v>
      </c>
      <c r="H266" s="99">
        <v>2.79</v>
      </c>
      <c r="I266" s="99">
        <v>1.1499999999999999</v>
      </c>
      <c r="J266" s="99">
        <v>4.59</v>
      </c>
      <c r="K266" s="99">
        <v>3.82</v>
      </c>
      <c r="L266" s="99">
        <v>1.52</v>
      </c>
      <c r="M266" s="99">
        <v>4.3899999999999997</v>
      </c>
      <c r="N266" s="99">
        <v>4.09</v>
      </c>
      <c r="O266" s="99">
        <v>0.72</v>
      </c>
      <c r="P266" s="99">
        <v>1.88</v>
      </c>
      <c r="Q266" s="99">
        <v>3.99</v>
      </c>
      <c r="R266" s="99">
        <v>4.3899999999999997</v>
      </c>
      <c r="S266" s="99">
        <v>6.03</v>
      </c>
      <c r="T266" s="99">
        <v>4.63</v>
      </c>
      <c r="U266" s="99">
        <v>5.55</v>
      </c>
      <c r="V266" s="99">
        <v>1.69</v>
      </c>
      <c r="W266" s="99">
        <v>2.79</v>
      </c>
      <c r="X266" s="99">
        <v>2.13</v>
      </c>
      <c r="Y266" s="99">
        <v>21.19</v>
      </c>
      <c r="Z266" s="99">
        <v>9.01</v>
      </c>
      <c r="AA266" s="99">
        <v>3.64</v>
      </c>
      <c r="AB266" s="99">
        <v>1.96</v>
      </c>
      <c r="AC266" s="99">
        <v>4.03</v>
      </c>
      <c r="AD266" s="99">
        <v>2.75</v>
      </c>
      <c r="AE266" s="92">
        <v>1110.76</v>
      </c>
      <c r="AF266" s="92">
        <v>501850</v>
      </c>
      <c r="AG266" s="100">
        <v>6.67</v>
      </c>
      <c r="AH266" s="92">
        <v>2422.48</v>
      </c>
      <c r="AI266" s="99">
        <v>139.75</v>
      </c>
      <c r="AJ266" s="99" t="s">
        <v>786</v>
      </c>
      <c r="AK266" s="99" t="s">
        <v>786</v>
      </c>
      <c r="AL266" s="99">
        <v>139.75</v>
      </c>
      <c r="AM266" s="99">
        <v>207.81</v>
      </c>
      <c r="AN266" s="99">
        <v>70.180000000000007</v>
      </c>
      <c r="AO266" s="101">
        <v>3.972</v>
      </c>
      <c r="AP266" s="99">
        <v>142.65</v>
      </c>
      <c r="AQ266" s="99">
        <v>191.3</v>
      </c>
      <c r="AR266" s="99">
        <v>134.69999999999999</v>
      </c>
      <c r="AS266" s="99">
        <v>11.23</v>
      </c>
      <c r="AT266" s="99">
        <v>21.15</v>
      </c>
      <c r="AU266" s="99">
        <v>6.44</v>
      </c>
      <c r="AV266" s="99">
        <v>11.99</v>
      </c>
      <c r="AW266" s="99">
        <v>5.37</v>
      </c>
      <c r="AX266" s="99">
        <v>23.15</v>
      </c>
      <c r="AY266" s="99">
        <v>39.1</v>
      </c>
      <c r="AZ266" s="99">
        <v>4.1100000000000003</v>
      </c>
      <c r="BA266" s="99">
        <v>1.36</v>
      </c>
      <c r="BB266" s="99">
        <v>16.510000000000002</v>
      </c>
      <c r="BC266" s="99">
        <v>17.649999999999999</v>
      </c>
      <c r="BD266" s="99">
        <v>18.739999999999998</v>
      </c>
      <c r="BE266" s="99">
        <v>19.89</v>
      </c>
      <c r="BF266" s="99">
        <v>118.2</v>
      </c>
      <c r="BG266" s="99">
        <v>13.33</v>
      </c>
      <c r="BH266" s="99">
        <v>10</v>
      </c>
      <c r="BI266" s="99">
        <v>10.8</v>
      </c>
      <c r="BJ266" s="99">
        <v>3.74</v>
      </c>
      <c r="BK266" s="99">
        <v>97</v>
      </c>
      <c r="BL266" s="99">
        <v>10.82</v>
      </c>
      <c r="BM266" s="99">
        <v>10.68</v>
      </c>
    </row>
    <row r="267" spans="1:65" x14ac:dyDescent="0.25">
      <c r="A267" s="13">
        <v>5342644700</v>
      </c>
      <c r="B267" s="14" t="s">
        <v>631</v>
      </c>
      <c r="C267" s="14" t="s">
        <v>855</v>
      </c>
      <c r="D267" s="14" t="s">
        <v>833</v>
      </c>
      <c r="E267" s="99">
        <v>15.59</v>
      </c>
      <c r="F267" s="99">
        <v>6.94</v>
      </c>
      <c r="G267" s="99">
        <v>5.2</v>
      </c>
      <c r="H267" s="99">
        <v>1.73</v>
      </c>
      <c r="I267" s="99">
        <v>1.19</v>
      </c>
      <c r="J267" s="99">
        <v>5.0599999999999996</v>
      </c>
      <c r="K267" s="99">
        <v>3.82</v>
      </c>
      <c r="L267" s="99">
        <v>1.74</v>
      </c>
      <c r="M267" s="99">
        <v>4.75</v>
      </c>
      <c r="N267" s="99">
        <v>3.74</v>
      </c>
      <c r="O267" s="99">
        <v>0.83</v>
      </c>
      <c r="P267" s="99">
        <v>2.0299999999999998</v>
      </c>
      <c r="Q267" s="99">
        <v>4.41</v>
      </c>
      <c r="R267" s="99">
        <v>4.76</v>
      </c>
      <c r="S267" s="99">
        <v>7.22</v>
      </c>
      <c r="T267" s="99">
        <v>5.24</v>
      </c>
      <c r="U267" s="99">
        <v>7.8</v>
      </c>
      <c r="V267" s="99">
        <v>2.08</v>
      </c>
      <c r="W267" s="99">
        <v>2.88</v>
      </c>
      <c r="X267" s="99">
        <v>2.59</v>
      </c>
      <c r="Y267" s="99">
        <v>22.79</v>
      </c>
      <c r="Z267" s="99">
        <v>9.92</v>
      </c>
      <c r="AA267" s="99">
        <v>3.86</v>
      </c>
      <c r="AB267" s="99">
        <v>2.35</v>
      </c>
      <c r="AC267" s="99">
        <v>3.79</v>
      </c>
      <c r="AD267" s="99">
        <v>2.95</v>
      </c>
      <c r="AE267" s="92">
        <v>2228.38</v>
      </c>
      <c r="AF267" s="92">
        <v>856368.92</v>
      </c>
      <c r="AG267" s="100">
        <v>6.54</v>
      </c>
      <c r="AH267" s="92">
        <v>4076.57</v>
      </c>
      <c r="AI267" s="99" t="s">
        <v>786</v>
      </c>
      <c r="AJ267" s="99">
        <v>80.81</v>
      </c>
      <c r="AK267" s="99">
        <v>85.57</v>
      </c>
      <c r="AL267" s="99">
        <v>166.38</v>
      </c>
      <c r="AM267" s="99">
        <v>204.48</v>
      </c>
      <c r="AN267" s="99">
        <v>70.75</v>
      </c>
      <c r="AO267" s="101">
        <v>4.4210000000000003</v>
      </c>
      <c r="AP267" s="99">
        <v>210.15</v>
      </c>
      <c r="AQ267" s="99">
        <v>201.71</v>
      </c>
      <c r="AR267" s="99">
        <v>137.93</v>
      </c>
      <c r="AS267" s="99">
        <v>12.24</v>
      </c>
      <c r="AT267" s="99">
        <v>14.84</v>
      </c>
      <c r="AU267" s="99">
        <v>6.39</v>
      </c>
      <c r="AV267" s="99">
        <v>15.39</v>
      </c>
      <c r="AW267" s="99">
        <v>7.03</v>
      </c>
      <c r="AX267" s="99">
        <v>33.880000000000003</v>
      </c>
      <c r="AY267" s="99">
        <v>55.71</v>
      </c>
      <c r="AZ267" s="99">
        <v>3.98</v>
      </c>
      <c r="BA267" s="99">
        <v>1.48</v>
      </c>
      <c r="BB267" s="99">
        <v>22.68</v>
      </c>
      <c r="BC267" s="99">
        <v>34.479999999999997</v>
      </c>
      <c r="BD267" s="99">
        <v>17</v>
      </c>
      <c r="BE267" s="99">
        <v>23.98</v>
      </c>
      <c r="BF267" s="99">
        <v>111.51</v>
      </c>
      <c r="BG267" s="99">
        <v>6.51</v>
      </c>
      <c r="BH267" s="99">
        <v>15.06</v>
      </c>
      <c r="BI267" s="99">
        <v>26.42</v>
      </c>
      <c r="BJ267" s="99">
        <v>4.12</v>
      </c>
      <c r="BK267" s="99">
        <v>73.14</v>
      </c>
      <c r="BL267" s="99">
        <v>11.08</v>
      </c>
      <c r="BM267" s="99">
        <v>10.24</v>
      </c>
    </row>
    <row r="268" spans="1:65" x14ac:dyDescent="0.25">
      <c r="A268" s="13">
        <v>5314740500</v>
      </c>
      <c r="B268" s="14" t="s">
        <v>631</v>
      </c>
      <c r="C268" s="14" t="s">
        <v>794</v>
      </c>
      <c r="D268" s="14" t="s">
        <v>642</v>
      </c>
      <c r="E268" s="99">
        <v>15.69</v>
      </c>
      <c r="F268" s="99">
        <v>7.28</v>
      </c>
      <c r="G268" s="99">
        <v>5.0999999999999996</v>
      </c>
      <c r="H268" s="99">
        <v>2.56</v>
      </c>
      <c r="I268" s="99">
        <v>1.19</v>
      </c>
      <c r="J268" s="99">
        <v>4.7</v>
      </c>
      <c r="K268" s="99">
        <v>3.99</v>
      </c>
      <c r="L268" s="99">
        <v>1.69</v>
      </c>
      <c r="M268" s="99">
        <v>4.66</v>
      </c>
      <c r="N268" s="99">
        <v>3.94</v>
      </c>
      <c r="O268" s="99">
        <v>0.74</v>
      </c>
      <c r="P268" s="99">
        <v>1.9</v>
      </c>
      <c r="Q268" s="99">
        <v>4.37</v>
      </c>
      <c r="R268" s="99">
        <v>4.6399999999999997</v>
      </c>
      <c r="S268" s="99">
        <v>6.62</v>
      </c>
      <c r="T268" s="99">
        <v>5</v>
      </c>
      <c r="U268" s="99">
        <v>6.94</v>
      </c>
      <c r="V268" s="99">
        <v>1.89</v>
      </c>
      <c r="W268" s="99">
        <v>2.85</v>
      </c>
      <c r="X268" s="99">
        <v>2.48</v>
      </c>
      <c r="Y268" s="99">
        <v>22.37</v>
      </c>
      <c r="Z268" s="99">
        <v>9.7799999999999994</v>
      </c>
      <c r="AA268" s="99">
        <v>4.07</v>
      </c>
      <c r="AB268" s="99">
        <v>2.14</v>
      </c>
      <c r="AC268" s="99">
        <v>4.32</v>
      </c>
      <c r="AD268" s="99">
        <v>3</v>
      </c>
      <c r="AE268" s="92">
        <v>1969.35</v>
      </c>
      <c r="AF268" s="92">
        <v>578512</v>
      </c>
      <c r="AG268" s="100">
        <v>6.53</v>
      </c>
      <c r="AH268" s="92">
        <v>2753.71</v>
      </c>
      <c r="AI268" s="99" t="s">
        <v>786</v>
      </c>
      <c r="AJ268" s="99">
        <v>73.91</v>
      </c>
      <c r="AK268" s="99">
        <v>117.45</v>
      </c>
      <c r="AL268" s="99">
        <v>191.36</v>
      </c>
      <c r="AM268" s="99">
        <v>205.94</v>
      </c>
      <c r="AN268" s="99">
        <v>85.81</v>
      </c>
      <c r="AO268" s="101">
        <v>4.2830000000000004</v>
      </c>
      <c r="AP268" s="99">
        <v>193.96</v>
      </c>
      <c r="AQ268" s="99">
        <v>222.52</v>
      </c>
      <c r="AR268" s="99">
        <v>142.43</v>
      </c>
      <c r="AS268" s="99">
        <v>11.87</v>
      </c>
      <c r="AT268" s="99">
        <v>19.690000000000001</v>
      </c>
      <c r="AU268" s="99">
        <v>6.58</v>
      </c>
      <c r="AV268" s="99">
        <v>15.04</v>
      </c>
      <c r="AW268" s="99">
        <v>5.61</v>
      </c>
      <c r="AX268" s="99">
        <v>27.5</v>
      </c>
      <c r="AY268" s="99">
        <v>65.48</v>
      </c>
      <c r="AZ268" s="99">
        <v>4</v>
      </c>
      <c r="BA268" s="99">
        <v>1.5</v>
      </c>
      <c r="BB268" s="99">
        <v>23.3</v>
      </c>
      <c r="BC268" s="99">
        <v>52.5</v>
      </c>
      <c r="BD268" s="99">
        <v>46.17</v>
      </c>
      <c r="BE268" s="99">
        <v>51.62</v>
      </c>
      <c r="BF268" s="99">
        <v>147.63</v>
      </c>
      <c r="BG268" s="99">
        <v>21.29</v>
      </c>
      <c r="BH268" s="99">
        <v>13.81</v>
      </c>
      <c r="BI268" s="99">
        <v>19.75</v>
      </c>
      <c r="BJ268" s="99">
        <v>3.96</v>
      </c>
      <c r="BK268" s="99">
        <v>79.430000000000007</v>
      </c>
      <c r="BL268" s="99">
        <v>10.93</v>
      </c>
      <c r="BM268" s="99">
        <v>10.65</v>
      </c>
    </row>
    <row r="269" spans="1:65" x14ac:dyDescent="0.25">
      <c r="A269" s="13">
        <v>5334180690</v>
      </c>
      <c r="B269" s="14" t="s">
        <v>631</v>
      </c>
      <c r="C269" s="14" t="s">
        <v>636</v>
      </c>
      <c r="D269" s="14" t="s">
        <v>637</v>
      </c>
      <c r="E269" s="99">
        <v>15.64</v>
      </c>
      <c r="F269" s="99">
        <v>7.3</v>
      </c>
      <c r="G269" s="99">
        <v>4.7</v>
      </c>
      <c r="H269" s="99">
        <v>2.19</v>
      </c>
      <c r="I269" s="99">
        <v>1.17</v>
      </c>
      <c r="J269" s="99">
        <v>4.55</v>
      </c>
      <c r="K269" s="99">
        <v>3.73</v>
      </c>
      <c r="L269" s="99">
        <v>1.52</v>
      </c>
      <c r="M269" s="99">
        <v>4.3099999999999996</v>
      </c>
      <c r="N269" s="99">
        <v>4.03</v>
      </c>
      <c r="O269" s="99">
        <v>0.73</v>
      </c>
      <c r="P269" s="99">
        <v>1.87</v>
      </c>
      <c r="Q269" s="99">
        <v>3.99</v>
      </c>
      <c r="R269" s="99">
        <v>4.41</v>
      </c>
      <c r="S269" s="99">
        <v>5.9</v>
      </c>
      <c r="T269" s="99">
        <v>4.6500000000000004</v>
      </c>
      <c r="U269" s="99">
        <v>5.31</v>
      </c>
      <c r="V269" s="99">
        <v>1.72</v>
      </c>
      <c r="W269" s="99">
        <v>2.78</v>
      </c>
      <c r="X269" s="99">
        <v>2.21</v>
      </c>
      <c r="Y269" s="99">
        <v>20.86</v>
      </c>
      <c r="Z269" s="99">
        <v>9.25</v>
      </c>
      <c r="AA269" s="99">
        <v>3.6</v>
      </c>
      <c r="AB269" s="99">
        <v>1.97</v>
      </c>
      <c r="AC269" s="99">
        <v>4.0599999999999996</v>
      </c>
      <c r="AD269" s="99">
        <v>2.8</v>
      </c>
      <c r="AE269" s="92">
        <v>1563.49</v>
      </c>
      <c r="AF269" s="92">
        <v>468003.25</v>
      </c>
      <c r="AG269" s="100">
        <v>6.7</v>
      </c>
      <c r="AH269" s="92">
        <v>2265.19</v>
      </c>
      <c r="AI269" s="99">
        <v>124.55</v>
      </c>
      <c r="AJ269" s="99" t="s">
        <v>786</v>
      </c>
      <c r="AK269" s="99" t="s">
        <v>786</v>
      </c>
      <c r="AL269" s="99">
        <v>124.55</v>
      </c>
      <c r="AM269" s="99">
        <v>193.13</v>
      </c>
      <c r="AN269" s="99">
        <v>69.37</v>
      </c>
      <c r="AO269" s="101">
        <v>4.133</v>
      </c>
      <c r="AP269" s="99">
        <v>170.35</v>
      </c>
      <c r="AQ269" s="99">
        <v>191.93</v>
      </c>
      <c r="AR269" s="99">
        <v>125.86</v>
      </c>
      <c r="AS269" s="99">
        <v>11.35</v>
      </c>
      <c r="AT269" s="99">
        <v>18.22</v>
      </c>
      <c r="AU269" s="99">
        <v>5.59</v>
      </c>
      <c r="AV269" s="99">
        <v>13.87</v>
      </c>
      <c r="AW269" s="99">
        <v>8.08</v>
      </c>
      <c r="AX269" s="99">
        <v>28.98</v>
      </c>
      <c r="AY269" s="99">
        <v>49.19</v>
      </c>
      <c r="AZ269" s="99">
        <v>4.08</v>
      </c>
      <c r="BA269" s="99">
        <v>1.49</v>
      </c>
      <c r="BB269" s="99">
        <v>15.7</v>
      </c>
      <c r="BC269" s="99">
        <v>21.23</v>
      </c>
      <c r="BD269" s="99">
        <v>19.79</v>
      </c>
      <c r="BE269" s="99">
        <v>26.15</v>
      </c>
      <c r="BF269" s="99">
        <v>124.52</v>
      </c>
      <c r="BG269" s="99">
        <v>7.45</v>
      </c>
      <c r="BH269" s="99">
        <v>10.87</v>
      </c>
      <c r="BI269" s="99">
        <v>17.329999999999998</v>
      </c>
      <c r="BJ269" s="99">
        <v>3.58</v>
      </c>
      <c r="BK269" s="99">
        <v>77.63</v>
      </c>
      <c r="BL269" s="99">
        <v>10.65</v>
      </c>
      <c r="BM269" s="99">
        <v>10.65</v>
      </c>
    </row>
    <row r="270" spans="1:65" x14ac:dyDescent="0.25">
      <c r="A270" s="13">
        <v>5334580720</v>
      </c>
      <c r="B270" s="14" t="s">
        <v>631</v>
      </c>
      <c r="C270" s="14" t="s">
        <v>638</v>
      </c>
      <c r="D270" s="14" t="s">
        <v>639</v>
      </c>
      <c r="E270" s="99">
        <v>15.59</v>
      </c>
      <c r="F270" s="99">
        <v>7.27</v>
      </c>
      <c r="G270" s="99">
        <v>4.97</v>
      </c>
      <c r="H270" s="99">
        <v>2.09</v>
      </c>
      <c r="I270" s="99">
        <v>1.2</v>
      </c>
      <c r="J270" s="99">
        <v>4.72</v>
      </c>
      <c r="K270" s="99">
        <v>3.91</v>
      </c>
      <c r="L270" s="99">
        <v>1.59</v>
      </c>
      <c r="M270" s="99">
        <v>4.84</v>
      </c>
      <c r="N270" s="99">
        <v>4.09</v>
      </c>
      <c r="O270" s="99">
        <v>0.71</v>
      </c>
      <c r="P270" s="99">
        <v>1.95</v>
      </c>
      <c r="Q270" s="99">
        <v>4.0999999999999996</v>
      </c>
      <c r="R270" s="99">
        <v>4.57</v>
      </c>
      <c r="S270" s="99">
        <v>6.28</v>
      </c>
      <c r="T270" s="99">
        <v>4.9400000000000004</v>
      </c>
      <c r="U270" s="99">
        <v>6.39</v>
      </c>
      <c r="V270" s="99">
        <v>1.77</v>
      </c>
      <c r="W270" s="99">
        <v>2.87</v>
      </c>
      <c r="X270" s="99">
        <v>2.4300000000000002</v>
      </c>
      <c r="Y270" s="99">
        <v>22.21</v>
      </c>
      <c r="Z270" s="99">
        <v>9.4499999999999993</v>
      </c>
      <c r="AA270" s="99">
        <v>4.12</v>
      </c>
      <c r="AB270" s="99">
        <v>2.04</v>
      </c>
      <c r="AC270" s="99">
        <v>4.25</v>
      </c>
      <c r="AD270" s="99">
        <v>2.83</v>
      </c>
      <c r="AE270" s="92">
        <v>2066.34</v>
      </c>
      <c r="AF270" s="92">
        <v>746817.5</v>
      </c>
      <c r="AG270" s="100">
        <v>6.68</v>
      </c>
      <c r="AH270" s="92">
        <v>3606.94</v>
      </c>
      <c r="AI270" s="99" t="s">
        <v>786</v>
      </c>
      <c r="AJ270" s="99">
        <v>73.91</v>
      </c>
      <c r="AK270" s="99">
        <v>118.01</v>
      </c>
      <c r="AL270" s="99">
        <v>191.92000000000002</v>
      </c>
      <c r="AM270" s="99">
        <v>203.6</v>
      </c>
      <c r="AN270" s="99">
        <v>62.38</v>
      </c>
      <c r="AO270" s="101">
        <v>3.9889999999999999</v>
      </c>
      <c r="AP270" s="99">
        <v>137.30000000000001</v>
      </c>
      <c r="AQ270" s="99">
        <v>192.33</v>
      </c>
      <c r="AR270" s="99">
        <v>134.16999999999999</v>
      </c>
      <c r="AS270" s="99">
        <v>11.54</v>
      </c>
      <c r="AT270" s="99">
        <v>21.14</v>
      </c>
      <c r="AU270" s="99">
        <v>5.84</v>
      </c>
      <c r="AV270" s="99">
        <v>14.2</v>
      </c>
      <c r="AW270" s="99">
        <v>5.18</v>
      </c>
      <c r="AX270" s="99">
        <v>32.65</v>
      </c>
      <c r="AY270" s="99">
        <v>53.88</v>
      </c>
      <c r="AZ270" s="99">
        <v>4</v>
      </c>
      <c r="BA270" s="99">
        <v>1.47</v>
      </c>
      <c r="BB270" s="99">
        <v>23.89</v>
      </c>
      <c r="BC270" s="99">
        <v>43.75</v>
      </c>
      <c r="BD270" s="99">
        <v>45.75</v>
      </c>
      <c r="BE270" s="99">
        <v>38.880000000000003</v>
      </c>
      <c r="BF270" s="99">
        <v>136.18</v>
      </c>
      <c r="BG270" s="99">
        <v>21.29</v>
      </c>
      <c r="BH270" s="99">
        <v>13.2</v>
      </c>
      <c r="BI270" s="99">
        <v>19.05</v>
      </c>
      <c r="BJ270" s="99">
        <v>3.7</v>
      </c>
      <c r="BK270" s="99">
        <v>71.930000000000007</v>
      </c>
      <c r="BL270" s="99">
        <v>10.65</v>
      </c>
      <c r="BM270" s="99">
        <v>10.8</v>
      </c>
    </row>
    <row r="271" spans="1:65" x14ac:dyDescent="0.25">
      <c r="A271" s="13">
        <v>5336500700</v>
      </c>
      <c r="B271" s="14" t="s">
        <v>631</v>
      </c>
      <c r="C271" s="14" t="s">
        <v>640</v>
      </c>
      <c r="D271" s="14" t="s">
        <v>641</v>
      </c>
      <c r="E271" s="99">
        <v>15.63</v>
      </c>
      <c r="F271" s="99">
        <v>7.34</v>
      </c>
      <c r="G271" s="99">
        <v>4.88</v>
      </c>
      <c r="H271" s="99">
        <v>1.94</v>
      </c>
      <c r="I271" s="99">
        <v>1.1499999999999999</v>
      </c>
      <c r="J271" s="99">
        <v>4.6900000000000004</v>
      </c>
      <c r="K271" s="99">
        <v>3.77</v>
      </c>
      <c r="L271" s="99">
        <v>1.57</v>
      </c>
      <c r="M271" s="99">
        <v>4.3600000000000003</v>
      </c>
      <c r="N271" s="99">
        <v>3.99</v>
      </c>
      <c r="O271" s="99">
        <v>0.76</v>
      </c>
      <c r="P271" s="99">
        <v>1.88</v>
      </c>
      <c r="Q271" s="99">
        <v>4.3099999999999996</v>
      </c>
      <c r="R271" s="99">
        <v>4.47</v>
      </c>
      <c r="S271" s="99">
        <v>6.29</v>
      </c>
      <c r="T271" s="99">
        <v>4.79</v>
      </c>
      <c r="U271" s="99">
        <v>6.36</v>
      </c>
      <c r="V271" s="99">
        <v>1.82</v>
      </c>
      <c r="W271" s="99">
        <v>2.79</v>
      </c>
      <c r="X271" s="99">
        <v>2.31</v>
      </c>
      <c r="Y271" s="99">
        <v>21.67</v>
      </c>
      <c r="Z271" s="99">
        <v>9.25</v>
      </c>
      <c r="AA271" s="99">
        <v>3.75</v>
      </c>
      <c r="AB271" s="99">
        <v>2.11</v>
      </c>
      <c r="AC271" s="99">
        <v>4.1399999999999997</v>
      </c>
      <c r="AD271" s="99">
        <v>2.82</v>
      </c>
      <c r="AE271" s="92">
        <v>1955.32</v>
      </c>
      <c r="AF271" s="92">
        <v>611590.25</v>
      </c>
      <c r="AG271" s="100">
        <v>6.58</v>
      </c>
      <c r="AH271" s="92">
        <v>2920.38</v>
      </c>
      <c r="AI271" s="99" t="s">
        <v>786</v>
      </c>
      <c r="AJ271" s="99">
        <v>80.98</v>
      </c>
      <c r="AK271" s="99">
        <v>86.44</v>
      </c>
      <c r="AL271" s="99">
        <v>167.42000000000002</v>
      </c>
      <c r="AM271" s="99">
        <v>210.14</v>
      </c>
      <c r="AN271" s="99">
        <v>78.52</v>
      </c>
      <c r="AO271" s="101">
        <v>4.2210000000000001</v>
      </c>
      <c r="AP271" s="99">
        <v>229.86</v>
      </c>
      <c r="AQ271" s="99">
        <v>183.27</v>
      </c>
      <c r="AR271" s="99">
        <v>154.34</v>
      </c>
      <c r="AS271" s="99">
        <v>11.76</v>
      </c>
      <c r="AT271" s="99">
        <v>13.83</v>
      </c>
      <c r="AU271" s="99">
        <v>5.65</v>
      </c>
      <c r="AV271" s="99">
        <v>15.12</v>
      </c>
      <c r="AW271" s="99">
        <v>5.33</v>
      </c>
      <c r="AX271" s="99">
        <v>36.31</v>
      </c>
      <c r="AY271" s="99">
        <v>50.31</v>
      </c>
      <c r="AZ271" s="99">
        <v>4</v>
      </c>
      <c r="BA271" s="99">
        <v>1.43</v>
      </c>
      <c r="BB271" s="99">
        <v>25.78</v>
      </c>
      <c r="BC271" s="99">
        <v>41.2</v>
      </c>
      <c r="BD271" s="99">
        <v>31.43</v>
      </c>
      <c r="BE271" s="99">
        <v>42.14</v>
      </c>
      <c r="BF271" s="99">
        <v>111.5</v>
      </c>
      <c r="BG271" s="99">
        <v>45.98</v>
      </c>
      <c r="BH271" s="99">
        <v>11.96</v>
      </c>
      <c r="BI271" s="99">
        <v>20</v>
      </c>
      <c r="BJ271" s="99">
        <v>3.98</v>
      </c>
      <c r="BK271" s="99">
        <v>72.03</v>
      </c>
      <c r="BL271" s="99">
        <v>11.07</v>
      </c>
      <c r="BM271" s="99">
        <v>10.35</v>
      </c>
    </row>
    <row r="272" spans="1:65" x14ac:dyDescent="0.25">
      <c r="A272" s="13">
        <v>5342644800</v>
      </c>
      <c r="B272" s="14" t="s">
        <v>631</v>
      </c>
      <c r="C272" s="14" t="s">
        <v>809</v>
      </c>
      <c r="D272" s="14" t="s">
        <v>643</v>
      </c>
      <c r="E272" s="99">
        <v>15.62</v>
      </c>
      <c r="F272" s="99">
        <v>7.3</v>
      </c>
      <c r="G272" s="99">
        <v>5.27</v>
      </c>
      <c r="H272" s="99">
        <v>2.16</v>
      </c>
      <c r="I272" s="99">
        <v>1.18</v>
      </c>
      <c r="J272" s="99">
        <v>4.88</v>
      </c>
      <c r="K272" s="99">
        <v>4.1500000000000004</v>
      </c>
      <c r="L272" s="99">
        <v>1.74</v>
      </c>
      <c r="M272" s="99">
        <v>4.79</v>
      </c>
      <c r="N272" s="99">
        <v>4.07</v>
      </c>
      <c r="O272" s="99">
        <v>0.81</v>
      </c>
      <c r="P272" s="99">
        <v>1.94</v>
      </c>
      <c r="Q272" s="99">
        <v>4.41</v>
      </c>
      <c r="R272" s="99">
        <v>4.6500000000000004</v>
      </c>
      <c r="S272" s="99">
        <v>6.74</v>
      </c>
      <c r="T272" s="99">
        <v>5.14</v>
      </c>
      <c r="U272" s="99">
        <v>7.37</v>
      </c>
      <c r="V272" s="99">
        <v>2.0299999999999998</v>
      </c>
      <c r="W272" s="99">
        <v>2.89</v>
      </c>
      <c r="X272" s="99">
        <v>2.48</v>
      </c>
      <c r="Y272" s="99">
        <v>22.46</v>
      </c>
      <c r="Z272" s="99">
        <v>9.83</v>
      </c>
      <c r="AA272" s="99">
        <v>3.98</v>
      </c>
      <c r="AB272" s="99">
        <v>2.27</v>
      </c>
      <c r="AC272" s="99">
        <v>4.29</v>
      </c>
      <c r="AD272" s="99">
        <v>2.93</v>
      </c>
      <c r="AE272" s="92">
        <v>3200</v>
      </c>
      <c r="AF272" s="92">
        <v>1080683.75</v>
      </c>
      <c r="AG272" s="100">
        <v>6.91</v>
      </c>
      <c r="AH272" s="92">
        <v>5345.28</v>
      </c>
      <c r="AI272" s="99">
        <v>206.34</v>
      </c>
      <c r="AJ272" s="99" t="s">
        <v>786</v>
      </c>
      <c r="AK272" s="99" t="s">
        <v>786</v>
      </c>
      <c r="AL272" s="99">
        <v>206.34</v>
      </c>
      <c r="AM272" s="99">
        <v>205.94</v>
      </c>
      <c r="AN272" s="99">
        <v>72.55</v>
      </c>
      <c r="AO272" s="101">
        <v>4.4269999999999996</v>
      </c>
      <c r="AP272" s="99">
        <v>191.36</v>
      </c>
      <c r="AQ272" s="99">
        <v>208.06</v>
      </c>
      <c r="AR272" s="99">
        <v>156.66999999999999</v>
      </c>
      <c r="AS272" s="99">
        <v>12.01</v>
      </c>
      <c r="AT272" s="99">
        <v>18.739999999999998</v>
      </c>
      <c r="AU272" s="99">
        <v>6.44</v>
      </c>
      <c r="AV272" s="99">
        <v>15.37</v>
      </c>
      <c r="AW272" s="99">
        <v>5.79</v>
      </c>
      <c r="AX272" s="99">
        <v>49.55</v>
      </c>
      <c r="AY272" s="99">
        <v>86</v>
      </c>
      <c r="AZ272" s="99">
        <v>4</v>
      </c>
      <c r="BA272" s="99">
        <v>1.49</v>
      </c>
      <c r="BB272" s="99">
        <v>24.44</v>
      </c>
      <c r="BC272" s="99">
        <v>49.38</v>
      </c>
      <c r="BD272" s="99">
        <v>37.130000000000003</v>
      </c>
      <c r="BE272" s="99">
        <v>47.44</v>
      </c>
      <c r="BF272" s="99">
        <v>114.73</v>
      </c>
      <c r="BG272" s="99">
        <v>19.3</v>
      </c>
      <c r="BH272" s="99">
        <v>15.42</v>
      </c>
      <c r="BI272" s="99">
        <v>25.25</v>
      </c>
      <c r="BJ272" s="99">
        <v>3.8</v>
      </c>
      <c r="BK272" s="99">
        <v>85.88</v>
      </c>
      <c r="BL272" s="99">
        <v>11.21</v>
      </c>
      <c r="BM272" s="99">
        <v>10.34</v>
      </c>
    </row>
    <row r="273" spans="1:65" x14ac:dyDescent="0.25">
      <c r="A273" s="13">
        <v>5344060840</v>
      </c>
      <c r="B273" s="14" t="s">
        <v>631</v>
      </c>
      <c r="C273" s="14" t="s">
        <v>644</v>
      </c>
      <c r="D273" s="14" t="s">
        <v>645</v>
      </c>
      <c r="E273" s="99">
        <v>15.61</v>
      </c>
      <c r="F273" s="99">
        <v>7.54</v>
      </c>
      <c r="G273" s="99">
        <v>5.25</v>
      </c>
      <c r="H273" s="99">
        <v>2.12</v>
      </c>
      <c r="I273" s="99">
        <v>1.18</v>
      </c>
      <c r="J273" s="99">
        <v>4.6500000000000004</v>
      </c>
      <c r="K273" s="99">
        <v>3.96</v>
      </c>
      <c r="L273" s="99">
        <v>1.66</v>
      </c>
      <c r="M273" s="99">
        <v>4.5999999999999996</v>
      </c>
      <c r="N273" s="99">
        <v>4.03</v>
      </c>
      <c r="O273" s="99">
        <v>0.72</v>
      </c>
      <c r="P273" s="99">
        <v>1.91</v>
      </c>
      <c r="Q273" s="99">
        <v>4.26</v>
      </c>
      <c r="R273" s="99">
        <v>4.62</v>
      </c>
      <c r="S273" s="99">
        <v>6.21</v>
      </c>
      <c r="T273" s="99">
        <v>4.97</v>
      </c>
      <c r="U273" s="99">
        <v>6.7</v>
      </c>
      <c r="V273" s="99">
        <v>1.83</v>
      </c>
      <c r="W273" s="99">
        <v>2.84</v>
      </c>
      <c r="X273" s="99">
        <v>2.4</v>
      </c>
      <c r="Y273" s="99">
        <v>21.84</v>
      </c>
      <c r="Z273" s="99">
        <v>9.9</v>
      </c>
      <c r="AA273" s="99">
        <v>3.95</v>
      </c>
      <c r="AB273" s="99">
        <v>2.1</v>
      </c>
      <c r="AC273" s="99">
        <v>4.0999999999999996</v>
      </c>
      <c r="AD273" s="99">
        <v>2.94</v>
      </c>
      <c r="AE273" s="92">
        <v>1119.48</v>
      </c>
      <c r="AF273" s="92">
        <v>473323</v>
      </c>
      <c r="AG273" s="100">
        <v>6.63</v>
      </c>
      <c r="AH273" s="92">
        <v>2274.62</v>
      </c>
      <c r="AI273" s="99" t="s">
        <v>786</v>
      </c>
      <c r="AJ273" s="99">
        <v>70.569999999999993</v>
      </c>
      <c r="AK273" s="99">
        <v>137.13999999999999</v>
      </c>
      <c r="AL273" s="99">
        <v>207.70999999999998</v>
      </c>
      <c r="AM273" s="99">
        <v>203.93</v>
      </c>
      <c r="AN273" s="99">
        <v>70.5</v>
      </c>
      <c r="AO273" s="101">
        <v>3.8210000000000002</v>
      </c>
      <c r="AP273" s="99">
        <v>189.07</v>
      </c>
      <c r="AQ273" s="99">
        <v>159.85</v>
      </c>
      <c r="AR273" s="99">
        <v>127.45</v>
      </c>
      <c r="AS273" s="99">
        <v>11.86</v>
      </c>
      <c r="AT273" s="99">
        <v>17.079999999999998</v>
      </c>
      <c r="AU273" s="99">
        <v>6.17</v>
      </c>
      <c r="AV273" s="99">
        <v>9.11</v>
      </c>
      <c r="AW273" s="99">
        <v>5.15</v>
      </c>
      <c r="AX273" s="99">
        <v>28.28</v>
      </c>
      <c r="AY273" s="99">
        <v>45.91</v>
      </c>
      <c r="AZ273" s="99">
        <v>4.09</v>
      </c>
      <c r="BA273" s="99">
        <v>1.45</v>
      </c>
      <c r="BB273" s="99">
        <v>20.079999999999998</v>
      </c>
      <c r="BC273" s="99">
        <v>28</v>
      </c>
      <c r="BD273" s="99">
        <v>21.7</v>
      </c>
      <c r="BE273" s="99">
        <v>27.92</v>
      </c>
      <c r="BF273" s="99">
        <v>80.92</v>
      </c>
      <c r="BG273" s="99">
        <v>10.9</v>
      </c>
      <c r="BH273" s="99">
        <v>14.16</v>
      </c>
      <c r="BI273" s="99">
        <v>25.39</v>
      </c>
      <c r="BJ273" s="99">
        <v>3.97</v>
      </c>
      <c r="BK273" s="99">
        <v>64.099999999999994</v>
      </c>
      <c r="BL273" s="99">
        <v>10.94</v>
      </c>
      <c r="BM273" s="99">
        <v>10.52</v>
      </c>
    </row>
    <row r="274" spans="1:65" x14ac:dyDescent="0.25">
      <c r="A274" s="13">
        <v>5345104880</v>
      </c>
      <c r="B274" s="14" t="s">
        <v>631</v>
      </c>
      <c r="C274" s="14" t="s">
        <v>822</v>
      </c>
      <c r="D274" s="14" t="s">
        <v>823</v>
      </c>
      <c r="E274" s="99">
        <v>15.6</v>
      </c>
      <c r="F274" s="99">
        <v>7.04</v>
      </c>
      <c r="G274" s="99">
        <v>5.31</v>
      </c>
      <c r="H274" s="99">
        <v>1.79</v>
      </c>
      <c r="I274" s="99">
        <v>1.1599999999999999</v>
      </c>
      <c r="J274" s="99">
        <v>4.87</v>
      </c>
      <c r="K274" s="99">
        <v>3.91</v>
      </c>
      <c r="L274" s="99">
        <v>1.7</v>
      </c>
      <c r="M274" s="99">
        <v>4.7300000000000004</v>
      </c>
      <c r="N274" s="99">
        <v>3.81</v>
      </c>
      <c r="O274" s="99">
        <v>0.74</v>
      </c>
      <c r="P274" s="99">
        <v>1.91</v>
      </c>
      <c r="Q274" s="99">
        <v>4.3499999999999996</v>
      </c>
      <c r="R274" s="99">
        <v>4.68</v>
      </c>
      <c r="S274" s="99">
        <v>7.01</v>
      </c>
      <c r="T274" s="99">
        <v>5.0599999999999996</v>
      </c>
      <c r="U274" s="99">
        <v>7</v>
      </c>
      <c r="V274" s="99">
        <v>1.92</v>
      </c>
      <c r="W274" s="99">
        <v>2.87</v>
      </c>
      <c r="X274" s="99">
        <v>2.5099999999999998</v>
      </c>
      <c r="Y274" s="99">
        <v>22.5</v>
      </c>
      <c r="Z274" s="99">
        <v>10.029999999999999</v>
      </c>
      <c r="AA274" s="99">
        <v>3.87</v>
      </c>
      <c r="AB274" s="99">
        <v>2.2200000000000002</v>
      </c>
      <c r="AC274" s="99">
        <v>4.13</v>
      </c>
      <c r="AD274" s="99">
        <v>2.95</v>
      </c>
      <c r="AE274" s="92">
        <v>1967</v>
      </c>
      <c r="AF274" s="92">
        <v>959761.41</v>
      </c>
      <c r="AG274" s="100">
        <v>6.31</v>
      </c>
      <c r="AH274" s="92">
        <v>4458.6000000000004</v>
      </c>
      <c r="AI274" s="99" t="s">
        <v>786</v>
      </c>
      <c r="AJ274" s="99">
        <v>80.260000000000005</v>
      </c>
      <c r="AK274" s="99">
        <v>86.53</v>
      </c>
      <c r="AL274" s="99">
        <v>166.79000000000002</v>
      </c>
      <c r="AM274" s="99">
        <v>206.97</v>
      </c>
      <c r="AN274" s="99">
        <v>69.989999999999995</v>
      </c>
      <c r="AO274" s="101">
        <v>4.3390000000000004</v>
      </c>
      <c r="AP274" s="99">
        <v>233.06</v>
      </c>
      <c r="AQ274" s="99">
        <v>207.36</v>
      </c>
      <c r="AR274" s="99">
        <v>130.88999999999999</v>
      </c>
      <c r="AS274" s="99">
        <v>11.94</v>
      </c>
      <c r="AT274" s="99">
        <v>14.53</v>
      </c>
      <c r="AU274" s="99">
        <v>6.63</v>
      </c>
      <c r="AV274" s="99">
        <v>16.03</v>
      </c>
      <c r="AW274" s="99">
        <v>6.39</v>
      </c>
      <c r="AX274" s="99">
        <v>32.22</v>
      </c>
      <c r="AY274" s="99">
        <v>58.21</v>
      </c>
      <c r="AZ274" s="99">
        <v>3.98</v>
      </c>
      <c r="BA274" s="99">
        <v>1.48</v>
      </c>
      <c r="BB274" s="99">
        <v>26.63</v>
      </c>
      <c r="BC274" s="99">
        <v>44.74</v>
      </c>
      <c r="BD274" s="99">
        <v>30.85</v>
      </c>
      <c r="BE274" s="99">
        <v>42.83</v>
      </c>
      <c r="BF274" s="99">
        <v>88.48</v>
      </c>
      <c r="BG274" s="99">
        <v>10.31</v>
      </c>
      <c r="BH274" s="99">
        <v>12.28</v>
      </c>
      <c r="BI274" s="99">
        <v>25.47</v>
      </c>
      <c r="BJ274" s="99">
        <v>4.34</v>
      </c>
      <c r="BK274" s="99">
        <v>89.01</v>
      </c>
      <c r="BL274" s="99">
        <v>10.94</v>
      </c>
      <c r="BM274" s="99">
        <v>10.33</v>
      </c>
    </row>
    <row r="275" spans="1:65" x14ac:dyDescent="0.25">
      <c r="A275" s="13">
        <v>5349420950</v>
      </c>
      <c r="B275" s="14" t="s">
        <v>631</v>
      </c>
      <c r="C275" s="14" t="s">
        <v>646</v>
      </c>
      <c r="D275" s="14" t="s">
        <v>647</v>
      </c>
      <c r="E275" s="99">
        <v>15.63</v>
      </c>
      <c r="F275" s="99">
        <v>7.27</v>
      </c>
      <c r="G275" s="99">
        <v>4.93</v>
      </c>
      <c r="H275" s="99">
        <v>1.77</v>
      </c>
      <c r="I275" s="99">
        <v>1.17</v>
      </c>
      <c r="J275" s="99">
        <v>4.7</v>
      </c>
      <c r="K275" s="99">
        <v>3.93</v>
      </c>
      <c r="L275" s="99">
        <v>1.59</v>
      </c>
      <c r="M275" s="99">
        <v>4.4400000000000004</v>
      </c>
      <c r="N275" s="99">
        <v>4.05</v>
      </c>
      <c r="O275" s="99">
        <v>0.73</v>
      </c>
      <c r="P275" s="99">
        <v>1.87</v>
      </c>
      <c r="Q275" s="99">
        <v>4.1900000000000004</v>
      </c>
      <c r="R275" s="99">
        <v>4.5199999999999996</v>
      </c>
      <c r="S275" s="99">
        <v>6.08</v>
      </c>
      <c r="T275" s="99">
        <v>4.82</v>
      </c>
      <c r="U275" s="99">
        <v>5.86</v>
      </c>
      <c r="V275" s="99">
        <v>1.83</v>
      </c>
      <c r="W275" s="99">
        <v>2.74</v>
      </c>
      <c r="X275" s="99">
        <v>2.2000000000000002</v>
      </c>
      <c r="Y275" s="99">
        <v>20.7</v>
      </c>
      <c r="Z275" s="99">
        <v>9.3800000000000008</v>
      </c>
      <c r="AA275" s="99">
        <v>3.7</v>
      </c>
      <c r="AB275" s="99">
        <v>2.08</v>
      </c>
      <c r="AC275" s="99">
        <v>4.03</v>
      </c>
      <c r="AD275" s="99">
        <v>2.9</v>
      </c>
      <c r="AE275" s="92">
        <v>1137.5</v>
      </c>
      <c r="AF275" s="92">
        <v>513374.5</v>
      </c>
      <c r="AG275" s="100">
        <v>6.51</v>
      </c>
      <c r="AH275" s="92">
        <v>2437.56</v>
      </c>
      <c r="AI275" s="99" t="s">
        <v>786</v>
      </c>
      <c r="AJ275" s="99">
        <v>105.99</v>
      </c>
      <c r="AK275" s="99">
        <v>123.62</v>
      </c>
      <c r="AL275" s="99">
        <v>229.61</v>
      </c>
      <c r="AM275" s="99">
        <v>193.28</v>
      </c>
      <c r="AN275" s="99">
        <v>72.040000000000006</v>
      </c>
      <c r="AO275" s="101">
        <v>3.952</v>
      </c>
      <c r="AP275" s="99">
        <v>214.47</v>
      </c>
      <c r="AQ275" s="99">
        <v>157.91</v>
      </c>
      <c r="AR275" s="99">
        <v>135.08000000000001</v>
      </c>
      <c r="AS275" s="99">
        <v>11.67</v>
      </c>
      <c r="AT275" s="99">
        <v>19.93</v>
      </c>
      <c r="AU275" s="99">
        <v>6.28</v>
      </c>
      <c r="AV275" s="99">
        <v>12.42</v>
      </c>
      <c r="AW275" s="99">
        <v>5.55</v>
      </c>
      <c r="AX275" s="99">
        <v>33.24</v>
      </c>
      <c r="AY275" s="99">
        <v>40.770000000000003</v>
      </c>
      <c r="AZ275" s="99">
        <v>4.1399999999999997</v>
      </c>
      <c r="BA275" s="99">
        <v>1.4</v>
      </c>
      <c r="BB275" s="99">
        <v>24.87</v>
      </c>
      <c r="BC275" s="99">
        <v>30.63</v>
      </c>
      <c r="BD275" s="99">
        <v>22.78</v>
      </c>
      <c r="BE275" s="99">
        <v>31.76</v>
      </c>
      <c r="BF275" s="99">
        <v>100.29</v>
      </c>
      <c r="BG275" s="99">
        <v>14.68</v>
      </c>
      <c r="BH275" s="99">
        <v>13.53</v>
      </c>
      <c r="BI275" s="99">
        <v>19.88</v>
      </c>
      <c r="BJ275" s="99">
        <v>3.16</v>
      </c>
      <c r="BK275" s="99">
        <v>76.39</v>
      </c>
      <c r="BL275" s="99">
        <v>10.81</v>
      </c>
      <c r="BM275" s="99">
        <v>10.63</v>
      </c>
    </row>
    <row r="276" spans="1:65" x14ac:dyDescent="0.25">
      <c r="A276" s="13">
        <v>5416620200</v>
      </c>
      <c r="B276" s="14" t="s">
        <v>648</v>
      </c>
      <c r="C276" s="14" t="s">
        <v>795</v>
      </c>
      <c r="D276" s="14" t="s">
        <v>796</v>
      </c>
      <c r="E276" s="99">
        <v>15.61</v>
      </c>
      <c r="F276" s="99">
        <v>7.04</v>
      </c>
      <c r="G276" s="99">
        <v>4.83</v>
      </c>
      <c r="H276" s="99">
        <v>1.44</v>
      </c>
      <c r="I276" s="99">
        <v>1.19</v>
      </c>
      <c r="J276" s="99">
        <v>4.75</v>
      </c>
      <c r="K276" s="99">
        <v>3.67</v>
      </c>
      <c r="L276" s="99">
        <v>1.46</v>
      </c>
      <c r="M276" s="99">
        <v>4.7</v>
      </c>
      <c r="N276" s="99">
        <v>4.71</v>
      </c>
      <c r="O276" s="99">
        <v>0.72</v>
      </c>
      <c r="P276" s="99">
        <v>1.88</v>
      </c>
      <c r="Q276" s="99">
        <v>3.75</v>
      </c>
      <c r="R276" s="99">
        <v>4.49</v>
      </c>
      <c r="S276" s="99">
        <v>5.31</v>
      </c>
      <c r="T276" s="99">
        <v>5.19</v>
      </c>
      <c r="U276" s="99">
        <v>4.8899999999999997</v>
      </c>
      <c r="V276" s="99">
        <v>1.62</v>
      </c>
      <c r="W276" s="99">
        <v>2.83</v>
      </c>
      <c r="X276" s="99">
        <v>1.98</v>
      </c>
      <c r="Y276" s="99">
        <v>19.77</v>
      </c>
      <c r="Z276" s="99">
        <v>9.08</v>
      </c>
      <c r="AA276" s="99">
        <v>3.78</v>
      </c>
      <c r="AB276" s="99">
        <v>2.11</v>
      </c>
      <c r="AC276" s="99">
        <v>3.84</v>
      </c>
      <c r="AD276" s="99">
        <v>2.68</v>
      </c>
      <c r="AE276" s="92">
        <v>1166.49</v>
      </c>
      <c r="AF276" s="92">
        <v>273595.75</v>
      </c>
      <c r="AG276" s="100">
        <v>7.03</v>
      </c>
      <c r="AH276" s="92">
        <v>1367.56</v>
      </c>
      <c r="AI276" s="99" t="s">
        <v>786</v>
      </c>
      <c r="AJ276" s="99">
        <v>88.48</v>
      </c>
      <c r="AK276" s="99">
        <v>107.7</v>
      </c>
      <c r="AL276" s="99">
        <v>196.18</v>
      </c>
      <c r="AM276" s="99">
        <v>189.02</v>
      </c>
      <c r="AN276" s="99">
        <v>50.63</v>
      </c>
      <c r="AO276" s="101">
        <v>3.2029999999999998</v>
      </c>
      <c r="AP276" s="99">
        <v>182.75</v>
      </c>
      <c r="AQ276" s="99">
        <v>163.75</v>
      </c>
      <c r="AR276" s="99">
        <v>92.63</v>
      </c>
      <c r="AS276" s="99">
        <v>10.97</v>
      </c>
      <c r="AT276" s="99">
        <v>23.07</v>
      </c>
      <c r="AU276" s="99">
        <v>5.08</v>
      </c>
      <c r="AV276" s="99">
        <v>11.11</v>
      </c>
      <c r="AW276" s="99">
        <v>5.13</v>
      </c>
      <c r="AX276" s="99">
        <v>26.38</v>
      </c>
      <c r="AY276" s="99">
        <v>41.58</v>
      </c>
      <c r="AZ276" s="99">
        <v>4.0599999999999996</v>
      </c>
      <c r="BA276" s="99">
        <v>1.29</v>
      </c>
      <c r="BB276" s="99">
        <v>18.28</v>
      </c>
      <c r="BC276" s="99">
        <v>38.5</v>
      </c>
      <c r="BD276" s="99">
        <v>27.23</v>
      </c>
      <c r="BE276" s="99">
        <v>32.54</v>
      </c>
      <c r="BF276" s="99">
        <v>71.849999999999994</v>
      </c>
      <c r="BG276" s="99">
        <v>12.75</v>
      </c>
      <c r="BH276" s="99">
        <v>12.5</v>
      </c>
      <c r="BI276" s="99">
        <v>13.63</v>
      </c>
      <c r="BJ276" s="99">
        <v>3.72</v>
      </c>
      <c r="BK276" s="99">
        <v>63.33</v>
      </c>
      <c r="BL276" s="99">
        <v>9.7100000000000009</v>
      </c>
      <c r="BM276" s="99">
        <v>11.69</v>
      </c>
    </row>
    <row r="277" spans="1:65" x14ac:dyDescent="0.25">
      <c r="A277" s="13">
        <v>5434060550</v>
      </c>
      <c r="B277" s="14" t="s">
        <v>648</v>
      </c>
      <c r="C277" s="14" t="s">
        <v>649</v>
      </c>
      <c r="D277" s="14" t="s">
        <v>650</v>
      </c>
      <c r="E277" s="99">
        <v>15.75</v>
      </c>
      <c r="F277" s="99">
        <v>6.59</v>
      </c>
      <c r="G277" s="99">
        <v>4.46</v>
      </c>
      <c r="H277" s="99">
        <v>1.39</v>
      </c>
      <c r="I277" s="99">
        <v>1.18</v>
      </c>
      <c r="J277" s="99">
        <v>4.5599999999999996</v>
      </c>
      <c r="K277" s="99">
        <v>3.71</v>
      </c>
      <c r="L277" s="99">
        <v>1.42</v>
      </c>
      <c r="M277" s="99">
        <v>4.47</v>
      </c>
      <c r="N277" s="99">
        <v>4.29</v>
      </c>
      <c r="O277" s="99">
        <v>0.71</v>
      </c>
      <c r="P277" s="99">
        <v>1.86</v>
      </c>
      <c r="Q277" s="99">
        <v>3.7</v>
      </c>
      <c r="R277" s="99">
        <v>4.47</v>
      </c>
      <c r="S277" s="99">
        <v>5.41</v>
      </c>
      <c r="T277" s="99">
        <v>4.75</v>
      </c>
      <c r="U277" s="99">
        <v>4.57</v>
      </c>
      <c r="V277" s="99">
        <v>1.58</v>
      </c>
      <c r="W277" s="99">
        <v>2.62</v>
      </c>
      <c r="X277" s="99">
        <v>1.97</v>
      </c>
      <c r="Y277" s="99">
        <v>19.61</v>
      </c>
      <c r="Z277" s="99">
        <v>8.77</v>
      </c>
      <c r="AA277" s="99">
        <v>3.36</v>
      </c>
      <c r="AB277" s="99">
        <v>2</v>
      </c>
      <c r="AC277" s="99">
        <v>3.9</v>
      </c>
      <c r="AD277" s="99">
        <v>2.68</v>
      </c>
      <c r="AE277" s="92">
        <v>1293.04</v>
      </c>
      <c r="AF277" s="92">
        <v>420155.5</v>
      </c>
      <c r="AG277" s="100">
        <v>6.8</v>
      </c>
      <c r="AH277" s="92">
        <v>2050.85</v>
      </c>
      <c r="AI277" s="99" t="s">
        <v>786</v>
      </c>
      <c r="AJ277" s="99">
        <v>88.84</v>
      </c>
      <c r="AK277" s="99">
        <v>97.41</v>
      </c>
      <c r="AL277" s="99">
        <v>186.25</v>
      </c>
      <c r="AM277" s="99">
        <v>188.84</v>
      </c>
      <c r="AN277" s="99">
        <v>51.82</v>
      </c>
      <c r="AO277" s="101">
        <v>3.4140000000000001</v>
      </c>
      <c r="AP277" s="99">
        <v>132.56</v>
      </c>
      <c r="AQ277" s="99">
        <v>152.82</v>
      </c>
      <c r="AR277" s="99">
        <v>83.32</v>
      </c>
      <c r="AS277" s="99">
        <v>10.92</v>
      </c>
      <c r="AT277" s="99">
        <v>21.82</v>
      </c>
      <c r="AU277" s="99">
        <v>5.42</v>
      </c>
      <c r="AV277" s="99">
        <v>11.46</v>
      </c>
      <c r="AW277" s="99">
        <v>4.99</v>
      </c>
      <c r="AX277" s="99">
        <v>28.72</v>
      </c>
      <c r="AY277" s="99">
        <v>50.14</v>
      </c>
      <c r="AZ277" s="99">
        <v>4.1500000000000004</v>
      </c>
      <c r="BA277" s="99">
        <v>1.36</v>
      </c>
      <c r="BB277" s="99">
        <v>18.38</v>
      </c>
      <c r="BC277" s="99">
        <v>32.42</v>
      </c>
      <c r="BD277" s="99">
        <v>28.19</v>
      </c>
      <c r="BE277" s="99">
        <v>38.979999999999997</v>
      </c>
      <c r="BF277" s="99">
        <v>121.28</v>
      </c>
      <c r="BG277" s="99">
        <v>10.69</v>
      </c>
      <c r="BH277" s="99">
        <v>10.5</v>
      </c>
      <c r="BI277" s="99">
        <v>17.399999999999999</v>
      </c>
      <c r="BJ277" s="99">
        <v>4.05</v>
      </c>
      <c r="BK277" s="99">
        <v>72.150000000000006</v>
      </c>
      <c r="BL277" s="99">
        <v>9.52</v>
      </c>
      <c r="BM277" s="99">
        <v>12.22</v>
      </c>
    </row>
    <row r="278" spans="1:65" x14ac:dyDescent="0.25">
      <c r="A278" s="13">
        <v>5511540100</v>
      </c>
      <c r="B278" s="14" t="s">
        <v>651</v>
      </c>
      <c r="C278" s="14" t="s">
        <v>859</v>
      </c>
      <c r="D278" s="14" t="s">
        <v>860</v>
      </c>
      <c r="E278" s="99">
        <v>15.59</v>
      </c>
      <c r="F278" s="99">
        <v>7.27</v>
      </c>
      <c r="G278" s="99">
        <v>4.7699999999999996</v>
      </c>
      <c r="H278" s="99">
        <v>1.42</v>
      </c>
      <c r="I278" s="99">
        <v>1.19</v>
      </c>
      <c r="J278" s="99">
        <v>4.7300000000000004</v>
      </c>
      <c r="K278" s="99">
        <v>3.69</v>
      </c>
      <c r="L278" s="99">
        <v>1.48</v>
      </c>
      <c r="M278" s="99">
        <v>4.62</v>
      </c>
      <c r="N278" s="99">
        <v>4</v>
      </c>
      <c r="O278" s="99">
        <v>0.7</v>
      </c>
      <c r="P278" s="99">
        <v>1.88</v>
      </c>
      <c r="Q278" s="99">
        <v>3.69</v>
      </c>
      <c r="R278" s="99">
        <v>4.4800000000000004</v>
      </c>
      <c r="S278" s="99">
        <v>5.47</v>
      </c>
      <c r="T278" s="99">
        <v>4.92</v>
      </c>
      <c r="U278" s="99">
        <v>4.9400000000000004</v>
      </c>
      <c r="V278" s="99">
        <v>1.55</v>
      </c>
      <c r="W278" s="99">
        <v>2.8</v>
      </c>
      <c r="X278" s="99">
        <v>2.0499999999999998</v>
      </c>
      <c r="Y278" s="99">
        <v>20.22</v>
      </c>
      <c r="Z278" s="99">
        <v>9.11</v>
      </c>
      <c r="AA278" s="99">
        <v>3.76</v>
      </c>
      <c r="AB278" s="99">
        <v>1.85</v>
      </c>
      <c r="AC278" s="99">
        <v>4</v>
      </c>
      <c r="AD278" s="99">
        <v>2.72</v>
      </c>
      <c r="AE278" s="92">
        <v>1617.79</v>
      </c>
      <c r="AF278" s="92">
        <v>543763.26</v>
      </c>
      <c r="AG278" s="100">
        <v>6.77</v>
      </c>
      <c r="AH278" s="92">
        <v>2651.6</v>
      </c>
      <c r="AI278" s="99" t="s">
        <v>786</v>
      </c>
      <c r="AJ278" s="99">
        <v>73.3</v>
      </c>
      <c r="AK278" s="99">
        <v>56.35</v>
      </c>
      <c r="AL278" s="99">
        <v>129.65</v>
      </c>
      <c r="AM278" s="99">
        <v>189.24</v>
      </c>
      <c r="AN278" s="99">
        <v>59.27</v>
      </c>
      <c r="AO278" s="101">
        <v>3.22</v>
      </c>
      <c r="AP278" s="99">
        <v>159.53</v>
      </c>
      <c r="AQ278" s="99">
        <v>243.27</v>
      </c>
      <c r="AR278" s="99">
        <v>121.52</v>
      </c>
      <c r="AS278" s="99">
        <v>11.03</v>
      </c>
      <c r="AT278" s="99">
        <v>12.44</v>
      </c>
      <c r="AU278" s="99">
        <v>5.66</v>
      </c>
      <c r="AV278" s="99">
        <v>10.65</v>
      </c>
      <c r="AW278" s="99">
        <v>5.23</v>
      </c>
      <c r="AX278" s="99">
        <v>28.62</v>
      </c>
      <c r="AY278" s="99">
        <v>42.52</v>
      </c>
      <c r="AZ278" s="99">
        <v>4.1500000000000004</v>
      </c>
      <c r="BA278" s="99">
        <v>1.33</v>
      </c>
      <c r="BB278" s="99">
        <v>23.47</v>
      </c>
      <c r="BC278" s="99">
        <v>48.21</v>
      </c>
      <c r="BD278" s="99">
        <v>24.49</v>
      </c>
      <c r="BE278" s="99">
        <v>41.2</v>
      </c>
      <c r="BF278" s="99">
        <v>127.44</v>
      </c>
      <c r="BG278" s="99">
        <v>7.9</v>
      </c>
      <c r="BH278" s="99">
        <v>14.6</v>
      </c>
      <c r="BI278" s="99">
        <v>14.23</v>
      </c>
      <c r="BJ278" s="99">
        <v>4.1500000000000004</v>
      </c>
      <c r="BK278" s="99">
        <v>76.7</v>
      </c>
      <c r="BL278" s="99">
        <v>8.4499999999999993</v>
      </c>
      <c r="BM278" s="99">
        <v>12.97</v>
      </c>
    </row>
    <row r="279" spans="1:65" x14ac:dyDescent="0.25">
      <c r="A279" s="13">
        <v>5520740250</v>
      </c>
      <c r="B279" s="14" t="s">
        <v>651</v>
      </c>
      <c r="C279" s="14" t="s">
        <v>652</v>
      </c>
      <c r="D279" s="14" t="s">
        <v>653</v>
      </c>
      <c r="E279" s="99">
        <v>15.61</v>
      </c>
      <c r="F279" s="99">
        <v>6.92</v>
      </c>
      <c r="G279" s="99">
        <v>4.5199999999999996</v>
      </c>
      <c r="H279" s="99">
        <v>1.43</v>
      </c>
      <c r="I279" s="99">
        <v>1.2</v>
      </c>
      <c r="J279" s="99">
        <v>4.67</v>
      </c>
      <c r="K279" s="99">
        <v>3.52</v>
      </c>
      <c r="L279" s="99">
        <v>1.51</v>
      </c>
      <c r="M279" s="99">
        <v>4.55</v>
      </c>
      <c r="N279" s="99">
        <v>4</v>
      </c>
      <c r="O279" s="99">
        <v>0.73</v>
      </c>
      <c r="P279" s="99">
        <v>1.88</v>
      </c>
      <c r="Q279" s="99">
        <v>3.64</v>
      </c>
      <c r="R279" s="99">
        <v>4.49</v>
      </c>
      <c r="S279" s="99">
        <v>5.3</v>
      </c>
      <c r="T279" s="99">
        <v>4.5599999999999996</v>
      </c>
      <c r="U279" s="99">
        <v>4.63</v>
      </c>
      <c r="V279" s="99">
        <v>1.58</v>
      </c>
      <c r="W279" s="99">
        <v>2.97</v>
      </c>
      <c r="X279" s="99">
        <v>2.02</v>
      </c>
      <c r="Y279" s="99">
        <v>19.52</v>
      </c>
      <c r="Z279" s="99">
        <v>8.83</v>
      </c>
      <c r="AA279" s="99">
        <v>3.29</v>
      </c>
      <c r="AB279" s="99">
        <v>1.93</v>
      </c>
      <c r="AC279" s="99">
        <v>4.0599999999999996</v>
      </c>
      <c r="AD279" s="99">
        <v>2.72</v>
      </c>
      <c r="AE279" s="92">
        <v>1771.38</v>
      </c>
      <c r="AF279" s="92">
        <v>442491.75</v>
      </c>
      <c r="AG279" s="100">
        <v>6.8</v>
      </c>
      <c r="AH279" s="92">
        <v>2157.7399999999998</v>
      </c>
      <c r="AI279" s="99" t="s">
        <v>786</v>
      </c>
      <c r="AJ279" s="99">
        <v>117.78</v>
      </c>
      <c r="AK279" s="99">
        <v>81.94</v>
      </c>
      <c r="AL279" s="99">
        <v>199.72</v>
      </c>
      <c r="AM279" s="99">
        <v>188.75</v>
      </c>
      <c r="AN279" s="99">
        <v>61.25</v>
      </c>
      <c r="AO279" s="101">
        <v>2.9940000000000002</v>
      </c>
      <c r="AP279" s="99">
        <v>135.41999999999999</v>
      </c>
      <c r="AQ279" s="99">
        <v>200.94</v>
      </c>
      <c r="AR279" s="99">
        <v>107.31</v>
      </c>
      <c r="AS279" s="99">
        <v>10.92</v>
      </c>
      <c r="AT279" s="99">
        <v>17.86</v>
      </c>
      <c r="AU279" s="99">
        <v>5.34</v>
      </c>
      <c r="AV279" s="99">
        <v>11.25</v>
      </c>
      <c r="AW279" s="99">
        <v>5.34</v>
      </c>
      <c r="AX279" s="99">
        <v>24.56</v>
      </c>
      <c r="AY279" s="99">
        <v>44.69</v>
      </c>
      <c r="AZ279" s="99">
        <v>4.1100000000000003</v>
      </c>
      <c r="BA279" s="99">
        <v>1.48</v>
      </c>
      <c r="BB279" s="99">
        <v>18.47</v>
      </c>
      <c r="BC279" s="99">
        <v>48.99</v>
      </c>
      <c r="BD279" s="99">
        <v>33.299999999999997</v>
      </c>
      <c r="BE279" s="99">
        <v>36.5</v>
      </c>
      <c r="BF279" s="99">
        <v>136.62</v>
      </c>
      <c r="BG279" s="99">
        <v>18.940000000000001</v>
      </c>
      <c r="BH279" s="99">
        <v>10</v>
      </c>
      <c r="BI279" s="99">
        <v>15.42</v>
      </c>
      <c r="BJ279" s="99">
        <v>5.99</v>
      </c>
      <c r="BK279" s="99">
        <v>74.13</v>
      </c>
      <c r="BL279" s="99">
        <v>8.83</v>
      </c>
      <c r="BM279" s="99">
        <v>12.72</v>
      </c>
    </row>
    <row r="280" spans="1:65" x14ac:dyDescent="0.25">
      <c r="A280" s="13">
        <v>5522540275</v>
      </c>
      <c r="B280" s="14" t="s">
        <v>651</v>
      </c>
      <c r="C280" s="14" t="s">
        <v>654</v>
      </c>
      <c r="D280" s="14" t="s">
        <v>655</v>
      </c>
      <c r="E280" s="99">
        <v>15.59</v>
      </c>
      <c r="F280" s="99">
        <v>7</v>
      </c>
      <c r="G280" s="99">
        <v>4.91</v>
      </c>
      <c r="H280" s="99">
        <v>1.46</v>
      </c>
      <c r="I280" s="99">
        <v>1.17</v>
      </c>
      <c r="J280" s="99">
        <v>4.66</v>
      </c>
      <c r="K280" s="99">
        <v>3.61</v>
      </c>
      <c r="L280" s="99">
        <v>1.45</v>
      </c>
      <c r="M280" s="99">
        <v>4.8099999999999996</v>
      </c>
      <c r="N280" s="99">
        <v>3.95</v>
      </c>
      <c r="O280" s="99">
        <v>0.71</v>
      </c>
      <c r="P280" s="99">
        <v>1.9</v>
      </c>
      <c r="Q280" s="99">
        <v>3.66</v>
      </c>
      <c r="R280" s="99">
        <v>4.5</v>
      </c>
      <c r="S280" s="99">
        <v>5.17</v>
      </c>
      <c r="T280" s="99">
        <v>4.74</v>
      </c>
      <c r="U280" s="99">
        <v>4.87</v>
      </c>
      <c r="V280" s="99">
        <v>1.57</v>
      </c>
      <c r="W280" s="99">
        <v>2.79</v>
      </c>
      <c r="X280" s="99">
        <v>1.97</v>
      </c>
      <c r="Y280" s="99">
        <v>19.77</v>
      </c>
      <c r="Z280" s="99">
        <v>8.8000000000000007</v>
      </c>
      <c r="AA280" s="99">
        <v>3.83</v>
      </c>
      <c r="AB280" s="99">
        <v>1.88</v>
      </c>
      <c r="AC280" s="99">
        <v>3.78</v>
      </c>
      <c r="AD280" s="99">
        <v>2.68</v>
      </c>
      <c r="AE280" s="92">
        <v>1216.31</v>
      </c>
      <c r="AF280" s="92">
        <v>365589.5</v>
      </c>
      <c r="AG280" s="100">
        <v>7.02</v>
      </c>
      <c r="AH280" s="92">
        <v>1829.46</v>
      </c>
      <c r="AI280" s="99" t="s">
        <v>786</v>
      </c>
      <c r="AJ280" s="99">
        <v>95.09</v>
      </c>
      <c r="AK280" s="99">
        <v>87.19</v>
      </c>
      <c r="AL280" s="99">
        <v>182.28</v>
      </c>
      <c r="AM280" s="99">
        <v>188.79</v>
      </c>
      <c r="AN280" s="99">
        <v>66.180000000000007</v>
      </c>
      <c r="AO280" s="101">
        <v>2.98</v>
      </c>
      <c r="AP280" s="99">
        <v>130.35</v>
      </c>
      <c r="AQ280" s="99">
        <v>243.23</v>
      </c>
      <c r="AR280" s="99">
        <v>111.35</v>
      </c>
      <c r="AS280" s="99">
        <v>11.06</v>
      </c>
      <c r="AT280" s="99">
        <v>17.510000000000002</v>
      </c>
      <c r="AU280" s="99">
        <v>5.52</v>
      </c>
      <c r="AV280" s="99">
        <v>10.4</v>
      </c>
      <c r="AW280" s="99">
        <v>5.8</v>
      </c>
      <c r="AX280" s="99">
        <v>24.47</v>
      </c>
      <c r="AY280" s="99">
        <v>33.03</v>
      </c>
      <c r="AZ280" s="99">
        <v>4.12</v>
      </c>
      <c r="BA280" s="99">
        <v>1.47</v>
      </c>
      <c r="BB280" s="99">
        <v>23.47</v>
      </c>
      <c r="BC280" s="99">
        <v>34.729999999999997</v>
      </c>
      <c r="BD280" s="99">
        <v>33.299999999999997</v>
      </c>
      <c r="BE280" s="99">
        <v>35.96</v>
      </c>
      <c r="BF280" s="99">
        <v>106.33</v>
      </c>
      <c r="BG280" s="99">
        <v>5.19</v>
      </c>
      <c r="BH280" s="99">
        <v>8.85</v>
      </c>
      <c r="BI280" s="99">
        <v>14.65</v>
      </c>
      <c r="BJ280" s="99">
        <v>4.07</v>
      </c>
      <c r="BK280" s="99">
        <v>71.69</v>
      </c>
      <c r="BL280" s="99">
        <v>8.65</v>
      </c>
      <c r="BM280" s="99">
        <v>12.39</v>
      </c>
    </row>
    <row r="281" spans="1:65" x14ac:dyDescent="0.25">
      <c r="A281" s="13">
        <v>5524580300</v>
      </c>
      <c r="B281" s="14" t="s">
        <v>651</v>
      </c>
      <c r="C281" s="14" t="s">
        <v>656</v>
      </c>
      <c r="D281" s="14" t="s">
        <v>657</v>
      </c>
      <c r="E281" s="99">
        <v>15.62</v>
      </c>
      <c r="F281" s="99">
        <v>7.11</v>
      </c>
      <c r="G281" s="99">
        <v>4.8099999999999996</v>
      </c>
      <c r="H281" s="99">
        <v>1.44</v>
      </c>
      <c r="I281" s="99">
        <v>1.2</v>
      </c>
      <c r="J281" s="99">
        <v>4.7300000000000004</v>
      </c>
      <c r="K281" s="99">
        <v>3.64</v>
      </c>
      <c r="L281" s="99">
        <v>1.51</v>
      </c>
      <c r="M281" s="99">
        <v>4.7</v>
      </c>
      <c r="N281" s="99">
        <v>3.97</v>
      </c>
      <c r="O281" s="99">
        <v>0.71</v>
      </c>
      <c r="P281" s="99">
        <v>1.92</v>
      </c>
      <c r="Q281" s="99">
        <v>3.71</v>
      </c>
      <c r="R281" s="99">
        <v>4.51</v>
      </c>
      <c r="S281" s="99">
        <v>5.48</v>
      </c>
      <c r="T281" s="99">
        <v>4.8600000000000003</v>
      </c>
      <c r="U281" s="99">
        <v>4.8499999999999996</v>
      </c>
      <c r="V281" s="99">
        <v>1.59</v>
      </c>
      <c r="W281" s="99">
        <v>2.82</v>
      </c>
      <c r="X281" s="99">
        <v>2.0299999999999998</v>
      </c>
      <c r="Y281" s="99">
        <v>19.78</v>
      </c>
      <c r="Z281" s="99">
        <v>8.9</v>
      </c>
      <c r="AA281" s="99">
        <v>3.67</v>
      </c>
      <c r="AB281" s="99">
        <v>1.9</v>
      </c>
      <c r="AC281" s="99">
        <v>4.0599999999999996</v>
      </c>
      <c r="AD281" s="99">
        <v>2.71</v>
      </c>
      <c r="AE281" s="92">
        <v>1072.42</v>
      </c>
      <c r="AF281" s="92">
        <v>447425</v>
      </c>
      <c r="AG281" s="100">
        <v>6.84</v>
      </c>
      <c r="AH281" s="92">
        <v>2196.27</v>
      </c>
      <c r="AI281" s="99" t="s">
        <v>786</v>
      </c>
      <c r="AJ281" s="99">
        <v>94.31</v>
      </c>
      <c r="AK281" s="99">
        <v>62.7</v>
      </c>
      <c r="AL281" s="99">
        <v>157.01</v>
      </c>
      <c r="AM281" s="99">
        <v>188.75</v>
      </c>
      <c r="AN281" s="99">
        <v>78.040000000000006</v>
      </c>
      <c r="AO281" s="101">
        <v>3.073</v>
      </c>
      <c r="AP281" s="99">
        <v>83.08</v>
      </c>
      <c r="AQ281" s="99">
        <v>164.26</v>
      </c>
      <c r="AR281" s="99">
        <v>114.58</v>
      </c>
      <c r="AS281" s="99">
        <v>10.99</v>
      </c>
      <c r="AT281" s="99">
        <v>12.68</v>
      </c>
      <c r="AU281" s="99">
        <v>5.82</v>
      </c>
      <c r="AV281" s="99">
        <v>9.33</v>
      </c>
      <c r="AW281" s="99">
        <v>5.17</v>
      </c>
      <c r="AX281" s="99">
        <v>21.75</v>
      </c>
      <c r="AY281" s="99">
        <v>31.56</v>
      </c>
      <c r="AZ281" s="99">
        <v>4.12</v>
      </c>
      <c r="BA281" s="99">
        <v>1.56</v>
      </c>
      <c r="BB281" s="99">
        <v>26.55</v>
      </c>
      <c r="BC281" s="99">
        <v>25.54</v>
      </c>
      <c r="BD281" s="99">
        <v>22.85</v>
      </c>
      <c r="BE281" s="99">
        <v>26.24</v>
      </c>
      <c r="BF281" s="99">
        <v>101.21</v>
      </c>
      <c r="BG281" s="99">
        <v>5.85</v>
      </c>
      <c r="BH281" s="99">
        <v>13.32</v>
      </c>
      <c r="BI281" s="99">
        <v>18.170000000000002</v>
      </c>
      <c r="BJ281" s="99">
        <v>3.68</v>
      </c>
      <c r="BK281" s="99">
        <v>71.38</v>
      </c>
      <c r="BL281" s="99">
        <v>8.5500000000000007</v>
      </c>
      <c r="BM281" s="99">
        <v>12.69</v>
      </c>
    </row>
    <row r="282" spans="1:65" x14ac:dyDescent="0.25">
      <c r="A282" s="13">
        <v>5531540500</v>
      </c>
      <c r="B282" s="14" t="s">
        <v>651</v>
      </c>
      <c r="C282" s="14" t="s">
        <v>658</v>
      </c>
      <c r="D282" s="14" t="s">
        <v>659</v>
      </c>
      <c r="E282" s="99">
        <v>15.61</v>
      </c>
      <c r="F282" s="99">
        <v>6.84</v>
      </c>
      <c r="G282" s="99">
        <v>4.88</v>
      </c>
      <c r="H282" s="99">
        <v>1.45</v>
      </c>
      <c r="I282" s="99">
        <v>1.18</v>
      </c>
      <c r="J282" s="99">
        <v>4.8099999999999996</v>
      </c>
      <c r="K282" s="99">
        <v>3.74</v>
      </c>
      <c r="L282" s="99">
        <v>1.53</v>
      </c>
      <c r="M282" s="99">
        <v>4.72</v>
      </c>
      <c r="N282" s="99">
        <v>4.0199999999999996</v>
      </c>
      <c r="O282" s="99">
        <v>0.71</v>
      </c>
      <c r="P282" s="99">
        <v>1.98</v>
      </c>
      <c r="Q282" s="99">
        <v>3.89</v>
      </c>
      <c r="R282" s="99">
        <v>4.5</v>
      </c>
      <c r="S282" s="99">
        <v>5.69</v>
      </c>
      <c r="T282" s="99">
        <v>4.87</v>
      </c>
      <c r="U282" s="99">
        <v>5.36</v>
      </c>
      <c r="V282" s="99">
        <v>1.6</v>
      </c>
      <c r="W282" s="99">
        <v>2.75</v>
      </c>
      <c r="X282" s="99">
        <v>2.06</v>
      </c>
      <c r="Y282" s="99">
        <v>20.329999999999998</v>
      </c>
      <c r="Z282" s="99">
        <v>9.19</v>
      </c>
      <c r="AA282" s="99">
        <v>3.61</v>
      </c>
      <c r="AB282" s="99">
        <v>1.79</v>
      </c>
      <c r="AC282" s="99">
        <v>3.97</v>
      </c>
      <c r="AD282" s="99">
        <v>2.68</v>
      </c>
      <c r="AE282" s="92">
        <v>1232.76</v>
      </c>
      <c r="AF282" s="92">
        <v>630572.57999999996</v>
      </c>
      <c r="AG282" s="100">
        <v>6.7</v>
      </c>
      <c r="AH282" s="92">
        <v>3052.72</v>
      </c>
      <c r="AI282" s="99" t="s">
        <v>786</v>
      </c>
      <c r="AJ282" s="99">
        <v>126.94</v>
      </c>
      <c r="AK282" s="99">
        <v>81.34</v>
      </c>
      <c r="AL282" s="99">
        <v>208.28</v>
      </c>
      <c r="AM282" s="99">
        <v>188.09</v>
      </c>
      <c r="AN282" s="99">
        <v>63.62</v>
      </c>
      <c r="AO282" s="101">
        <v>3.16</v>
      </c>
      <c r="AP282" s="99">
        <v>77.400000000000006</v>
      </c>
      <c r="AQ282" s="99">
        <v>238.23</v>
      </c>
      <c r="AR282" s="99">
        <v>127.11</v>
      </c>
      <c r="AS282" s="99">
        <v>11.14</v>
      </c>
      <c r="AT282" s="99">
        <v>15.4</v>
      </c>
      <c r="AU282" s="99">
        <v>5.57</v>
      </c>
      <c r="AV282" s="99">
        <v>9.41</v>
      </c>
      <c r="AW282" s="99">
        <v>5.49</v>
      </c>
      <c r="AX282" s="99">
        <v>26.55</v>
      </c>
      <c r="AY282" s="99">
        <v>76.83</v>
      </c>
      <c r="AZ282" s="99">
        <v>4.09</v>
      </c>
      <c r="BA282" s="99">
        <v>1.35</v>
      </c>
      <c r="BB282" s="99">
        <v>21.08</v>
      </c>
      <c r="BC282" s="99">
        <v>41.39</v>
      </c>
      <c r="BD282" s="99">
        <v>33.54</v>
      </c>
      <c r="BE282" s="99">
        <v>45.52</v>
      </c>
      <c r="BF282" s="99">
        <v>105.41</v>
      </c>
      <c r="BG282" s="99">
        <v>19.72</v>
      </c>
      <c r="BH282" s="99">
        <v>15.18</v>
      </c>
      <c r="BI282" s="99">
        <v>30.41</v>
      </c>
      <c r="BJ282" s="99">
        <v>3.81</v>
      </c>
      <c r="BK282" s="99">
        <v>65.260000000000005</v>
      </c>
      <c r="BL282" s="99">
        <v>8.7200000000000006</v>
      </c>
      <c r="BM282" s="99">
        <v>12.92</v>
      </c>
    </row>
    <row r="283" spans="1:65" x14ac:dyDescent="0.25">
      <c r="A283" s="13">
        <v>5533340580</v>
      </c>
      <c r="B283" s="14" t="s">
        <v>651</v>
      </c>
      <c r="C283" s="14" t="s">
        <v>660</v>
      </c>
      <c r="D283" s="14" t="s">
        <v>661</v>
      </c>
      <c r="E283" s="99">
        <v>15.6</v>
      </c>
      <c r="F283" s="99">
        <v>7.06</v>
      </c>
      <c r="G283" s="99">
        <v>4.8899999999999997</v>
      </c>
      <c r="H283" s="99">
        <v>1.45</v>
      </c>
      <c r="I283" s="99">
        <v>1.2</v>
      </c>
      <c r="J283" s="99">
        <v>4.8099999999999996</v>
      </c>
      <c r="K283" s="99">
        <v>3.7</v>
      </c>
      <c r="L283" s="99">
        <v>1.5</v>
      </c>
      <c r="M283" s="99">
        <v>4.76</v>
      </c>
      <c r="N283" s="99">
        <v>4.1399999999999997</v>
      </c>
      <c r="O283" s="99">
        <v>0.71</v>
      </c>
      <c r="P283" s="99">
        <v>1.98</v>
      </c>
      <c r="Q283" s="99">
        <v>4.03</v>
      </c>
      <c r="R283" s="99">
        <v>4.49</v>
      </c>
      <c r="S283" s="99">
        <v>6</v>
      </c>
      <c r="T283" s="99">
        <v>4.9400000000000004</v>
      </c>
      <c r="U283" s="99">
        <v>5.71</v>
      </c>
      <c r="V283" s="99">
        <v>1.62</v>
      </c>
      <c r="W283" s="99">
        <v>2.79</v>
      </c>
      <c r="X283" s="99">
        <v>2.12</v>
      </c>
      <c r="Y283" s="99">
        <v>20.7</v>
      </c>
      <c r="Z283" s="99">
        <v>9.3699999999999992</v>
      </c>
      <c r="AA283" s="99">
        <v>3.71</v>
      </c>
      <c r="AB283" s="99">
        <v>1.82</v>
      </c>
      <c r="AC283" s="99">
        <v>3.92</v>
      </c>
      <c r="AD283" s="99">
        <v>2.68</v>
      </c>
      <c r="AE283" s="92">
        <v>1631.37</v>
      </c>
      <c r="AF283" s="92">
        <v>551306.46</v>
      </c>
      <c r="AG283" s="100">
        <v>6.76</v>
      </c>
      <c r="AH283" s="92">
        <v>2684.23</v>
      </c>
      <c r="AI283" s="99" t="s">
        <v>786</v>
      </c>
      <c r="AJ283" s="99">
        <v>123.49</v>
      </c>
      <c r="AK283" s="99">
        <v>68.97</v>
      </c>
      <c r="AL283" s="99">
        <v>192.45999999999998</v>
      </c>
      <c r="AM283" s="99">
        <v>188.03</v>
      </c>
      <c r="AN283" s="99">
        <v>70.760000000000005</v>
      </c>
      <c r="AO283" s="101">
        <v>3.1859999999999999</v>
      </c>
      <c r="AP283" s="99">
        <v>84.23</v>
      </c>
      <c r="AQ283" s="99">
        <v>172.79</v>
      </c>
      <c r="AR283" s="99">
        <v>122.83</v>
      </c>
      <c r="AS283" s="99">
        <v>11.23</v>
      </c>
      <c r="AT283" s="99">
        <v>20.46</v>
      </c>
      <c r="AU283" s="99">
        <v>5.16</v>
      </c>
      <c r="AV283" s="99">
        <v>13.99</v>
      </c>
      <c r="AW283" s="99">
        <v>5.24</v>
      </c>
      <c r="AX283" s="99">
        <v>28.12</v>
      </c>
      <c r="AY283" s="99">
        <v>44.05</v>
      </c>
      <c r="AZ283" s="99">
        <v>4.09</v>
      </c>
      <c r="BA283" s="99">
        <v>1.38</v>
      </c>
      <c r="BB283" s="99">
        <v>18.32</v>
      </c>
      <c r="BC283" s="99">
        <v>32.21</v>
      </c>
      <c r="BD283" s="99">
        <v>24.3</v>
      </c>
      <c r="BE283" s="99">
        <v>27.99</v>
      </c>
      <c r="BF283" s="99">
        <v>89.85</v>
      </c>
      <c r="BG283" s="99">
        <v>3.97</v>
      </c>
      <c r="BH283" s="99">
        <v>14.05</v>
      </c>
      <c r="BI283" s="99">
        <v>19.34</v>
      </c>
      <c r="BJ283" s="99">
        <v>3.56</v>
      </c>
      <c r="BK283" s="99">
        <v>74.239999999999995</v>
      </c>
      <c r="BL283" s="99">
        <v>9.0500000000000007</v>
      </c>
      <c r="BM283" s="99">
        <v>12.75</v>
      </c>
    </row>
    <row r="284" spans="1:65" x14ac:dyDescent="0.25">
      <c r="A284" s="13">
        <v>5616220100</v>
      </c>
      <c r="B284" s="14" t="s">
        <v>662</v>
      </c>
      <c r="C284" s="14" t="s">
        <v>663</v>
      </c>
      <c r="D284" s="14" t="s">
        <v>664</v>
      </c>
      <c r="E284" s="99">
        <v>15.6</v>
      </c>
      <c r="F284" s="99">
        <v>7.25</v>
      </c>
      <c r="G284" s="99">
        <v>4.58</v>
      </c>
      <c r="H284" s="99">
        <v>1.54</v>
      </c>
      <c r="I284" s="99">
        <v>1.17</v>
      </c>
      <c r="J284" s="99">
        <v>4.5199999999999996</v>
      </c>
      <c r="K284" s="99">
        <v>3.14</v>
      </c>
      <c r="L284" s="99">
        <v>1.39</v>
      </c>
      <c r="M284" s="99">
        <v>3.82</v>
      </c>
      <c r="N284" s="99">
        <v>3.73</v>
      </c>
      <c r="O284" s="99">
        <v>0.72</v>
      </c>
      <c r="P284" s="99">
        <v>1.91</v>
      </c>
      <c r="Q284" s="99">
        <v>3.63</v>
      </c>
      <c r="R284" s="99">
        <v>4.2699999999999996</v>
      </c>
      <c r="S284" s="99">
        <v>6</v>
      </c>
      <c r="T284" s="99">
        <v>4.4000000000000004</v>
      </c>
      <c r="U284" s="99">
        <v>5.08</v>
      </c>
      <c r="V284" s="99">
        <v>1.62</v>
      </c>
      <c r="W284" s="99">
        <v>2.83</v>
      </c>
      <c r="X284" s="99">
        <v>2.15</v>
      </c>
      <c r="Y284" s="99">
        <v>20.47</v>
      </c>
      <c r="Z284" s="99">
        <v>8.58</v>
      </c>
      <c r="AA284" s="99">
        <v>3.35</v>
      </c>
      <c r="AB284" s="99">
        <v>1.91</v>
      </c>
      <c r="AC284" s="99">
        <v>4.0599999999999996</v>
      </c>
      <c r="AD284" s="99">
        <v>2.73</v>
      </c>
      <c r="AE284" s="92">
        <v>984.34</v>
      </c>
      <c r="AF284" s="92">
        <v>346544.15</v>
      </c>
      <c r="AG284" s="100">
        <v>6.88</v>
      </c>
      <c r="AH284" s="92">
        <v>1710.8</v>
      </c>
      <c r="AI284" s="99" t="s">
        <v>786</v>
      </c>
      <c r="AJ284" s="99">
        <v>85.34</v>
      </c>
      <c r="AK284" s="99">
        <v>101.01</v>
      </c>
      <c r="AL284" s="99">
        <v>186.35000000000002</v>
      </c>
      <c r="AM284" s="99">
        <v>189.35</v>
      </c>
      <c r="AN284" s="99">
        <v>55.51</v>
      </c>
      <c r="AO284" s="101">
        <v>2.7309999999999999</v>
      </c>
      <c r="AP284" s="99">
        <v>176.3</v>
      </c>
      <c r="AQ284" s="99">
        <v>170.58</v>
      </c>
      <c r="AR284" s="99">
        <v>103.59</v>
      </c>
      <c r="AS284" s="99">
        <v>10.99</v>
      </c>
      <c r="AT284" s="99">
        <v>22.88</v>
      </c>
      <c r="AU284" s="99">
        <v>4.93</v>
      </c>
      <c r="AV284" s="99">
        <v>11.03</v>
      </c>
      <c r="AW284" s="99">
        <v>5.47</v>
      </c>
      <c r="AX284" s="99">
        <v>30.43</v>
      </c>
      <c r="AY284" s="99">
        <v>51.52</v>
      </c>
      <c r="AZ284" s="99">
        <v>3.96</v>
      </c>
      <c r="BA284" s="99">
        <v>1.6</v>
      </c>
      <c r="BB284" s="99">
        <v>17.84</v>
      </c>
      <c r="BC284" s="99">
        <v>33.33</v>
      </c>
      <c r="BD284" s="99">
        <v>18.91</v>
      </c>
      <c r="BE284" s="99">
        <v>31.73</v>
      </c>
      <c r="BF284" s="99">
        <v>96.14</v>
      </c>
      <c r="BG284" s="99">
        <v>14.74</v>
      </c>
      <c r="BH284" s="99">
        <v>11.94</v>
      </c>
      <c r="BI284" s="99">
        <v>15.21</v>
      </c>
      <c r="BJ284" s="99">
        <v>3.54</v>
      </c>
      <c r="BK284" s="99">
        <v>69.260000000000005</v>
      </c>
      <c r="BL284" s="99">
        <v>10.29</v>
      </c>
      <c r="BM284" s="99">
        <v>13.48</v>
      </c>
    </row>
    <row r="285" spans="1:65" x14ac:dyDescent="0.25">
      <c r="A285" s="13">
        <v>5616940300</v>
      </c>
      <c r="B285" s="14" t="s">
        <v>662</v>
      </c>
      <c r="C285" s="14" t="s">
        <v>797</v>
      </c>
      <c r="D285" s="14" t="s">
        <v>798</v>
      </c>
      <c r="E285" s="99">
        <v>15.61</v>
      </c>
      <c r="F285" s="99">
        <v>7.61</v>
      </c>
      <c r="G285" s="99">
        <v>5.0599999999999996</v>
      </c>
      <c r="H285" s="99">
        <v>1.49</v>
      </c>
      <c r="I285" s="99">
        <v>1.21</v>
      </c>
      <c r="J285" s="99">
        <v>4.57</v>
      </c>
      <c r="K285" s="99">
        <v>3.47</v>
      </c>
      <c r="L285" s="99">
        <v>1.52</v>
      </c>
      <c r="M285" s="99">
        <v>4.49</v>
      </c>
      <c r="N285" s="99">
        <v>4.21</v>
      </c>
      <c r="O285" s="99">
        <v>0.72</v>
      </c>
      <c r="P285" s="99">
        <v>1.88</v>
      </c>
      <c r="Q285" s="99">
        <v>4.09</v>
      </c>
      <c r="R285" s="99">
        <v>4.5</v>
      </c>
      <c r="S285" s="99">
        <v>6.07</v>
      </c>
      <c r="T285" s="99">
        <v>4.58</v>
      </c>
      <c r="U285" s="99">
        <v>5.16</v>
      </c>
      <c r="V285" s="99">
        <v>1.63</v>
      </c>
      <c r="W285" s="99">
        <v>2.86</v>
      </c>
      <c r="X285" s="99">
        <v>2.21</v>
      </c>
      <c r="Y285" s="99">
        <v>20.51</v>
      </c>
      <c r="Z285" s="99">
        <v>9.0500000000000007</v>
      </c>
      <c r="AA285" s="99">
        <v>3.64</v>
      </c>
      <c r="AB285" s="99">
        <v>2.02</v>
      </c>
      <c r="AC285" s="99">
        <v>4.2300000000000004</v>
      </c>
      <c r="AD285" s="99">
        <v>2.84</v>
      </c>
      <c r="AE285" s="92">
        <v>1377.1</v>
      </c>
      <c r="AF285" s="92">
        <v>530643.5</v>
      </c>
      <c r="AG285" s="100">
        <v>6.88</v>
      </c>
      <c r="AH285" s="92">
        <v>2616.6799999999998</v>
      </c>
      <c r="AI285" s="99" t="s">
        <v>786</v>
      </c>
      <c r="AJ285" s="99">
        <v>84.06</v>
      </c>
      <c r="AK285" s="99">
        <v>91.24</v>
      </c>
      <c r="AL285" s="99">
        <v>175.3</v>
      </c>
      <c r="AM285" s="99">
        <v>190.71</v>
      </c>
      <c r="AN285" s="99">
        <v>61.19</v>
      </c>
      <c r="AO285" s="101">
        <v>3.0219999999999998</v>
      </c>
      <c r="AP285" s="99">
        <v>199.28</v>
      </c>
      <c r="AQ285" s="99">
        <v>152.93</v>
      </c>
      <c r="AR285" s="99">
        <v>110.22</v>
      </c>
      <c r="AS285" s="99">
        <v>11.27</v>
      </c>
      <c r="AT285" s="99">
        <v>21.27</v>
      </c>
      <c r="AU285" s="99">
        <v>5.23</v>
      </c>
      <c r="AV285" s="99">
        <v>12.69</v>
      </c>
      <c r="AW285" s="99">
        <v>5.19</v>
      </c>
      <c r="AX285" s="99">
        <v>32.200000000000003</v>
      </c>
      <c r="AY285" s="99">
        <v>37.369999999999997</v>
      </c>
      <c r="AZ285" s="99">
        <v>4.07</v>
      </c>
      <c r="BA285" s="99">
        <v>1.57</v>
      </c>
      <c r="BB285" s="99">
        <v>14.87</v>
      </c>
      <c r="BC285" s="99">
        <v>46.25</v>
      </c>
      <c r="BD285" s="99">
        <v>32.200000000000003</v>
      </c>
      <c r="BE285" s="99">
        <v>41.86</v>
      </c>
      <c r="BF285" s="99">
        <v>113.09</v>
      </c>
      <c r="BG285" s="99">
        <v>16.62</v>
      </c>
      <c r="BH285" s="99">
        <v>12.25</v>
      </c>
      <c r="BI285" s="99">
        <v>14.94</v>
      </c>
      <c r="BJ285" s="99">
        <v>3.94</v>
      </c>
      <c r="BK285" s="99">
        <v>67.78</v>
      </c>
      <c r="BL285" s="99">
        <v>10.35</v>
      </c>
      <c r="BM285" s="99">
        <v>14.15</v>
      </c>
    </row>
    <row r="286" spans="1:65" x14ac:dyDescent="0.25">
      <c r="A286" s="13">
        <v>5629660500</v>
      </c>
      <c r="B286" s="14" t="s">
        <v>662</v>
      </c>
      <c r="C286" s="14" t="s">
        <v>665</v>
      </c>
      <c r="D286" s="14" t="s">
        <v>666</v>
      </c>
      <c r="E286" s="99">
        <v>15.63</v>
      </c>
      <c r="F286" s="99">
        <v>6.87</v>
      </c>
      <c r="G286" s="99">
        <v>5.1100000000000003</v>
      </c>
      <c r="H286" s="99">
        <v>1.43</v>
      </c>
      <c r="I286" s="99">
        <v>1.23</v>
      </c>
      <c r="J286" s="99">
        <v>4.55</v>
      </c>
      <c r="K286" s="99">
        <v>3.46</v>
      </c>
      <c r="L286" s="99">
        <v>1.57</v>
      </c>
      <c r="M286" s="99">
        <v>4.3899999999999997</v>
      </c>
      <c r="N286" s="99">
        <v>4.2</v>
      </c>
      <c r="O286" s="99">
        <v>0.73</v>
      </c>
      <c r="P286" s="99">
        <v>1.88</v>
      </c>
      <c r="Q286" s="99">
        <v>3.95</v>
      </c>
      <c r="R286" s="99">
        <v>4.54</v>
      </c>
      <c r="S286" s="99">
        <v>6.03</v>
      </c>
      <c r="T286" s="99">
        <v>4.45</v>
      </c>
      <c r="U286" s="99">
        <v>5.56</v>
      </c>
      <c r="V286" s="99">
        <v>1.63</v>
      </c>
      <c r="W286" s="99">
        <v>2.69</v>
      </c>
      <c r="X286" s="99">
        <v>2.21</v>
      </c>
      <c r="Y286" s="99">
        <v>20</v>
      </c>
      <c r="Z286" s="99">
        <v>9.14</v>
      </c>
      <c r="AA286" s="99">
        <v>3.42</v>
      </c>
      <c r="AB286" s="99">
        <v>2.09</v>
      </c>
      <c r="AC286" s="99">
        <v>4.2300000000000004</v>
      </c>
      <c r="AD286" s="99">
        <v>3.02</v>
      </c>
      <c r="AE286" s="92">
        <v>1148.02</v>
      </c>
      <c r="AF286" s="92">
        <v>429215.5</v>
      </c>
      <c r="AG286" s="100">
        <v>6.86</v>
      </c>
      <c r="AH286" s="92">
        <v>2111.0100000000002</v>
      </c>
      <c r="AI286" s="99" t="s">
        <v>786</v>
      </c>
      <c r="AJ286" s="99">
        <v>84.06</v>
      </c>
      <c r="AK286" s="99">
        <v>91.24</v>
      </c>
      <c r="AL286" s="99">
        <v>175.3</v>
      </c>
      <c r="AM286" s="99">
        <v>190.71</v>
      </c>
      <c r="AN286" s="99">
        <v>57.57</v>
      </c>
      <c r="AO286" s="101">
        <v>2.923</v>
      </c>
      <c r="AP286" s="99">
        <v>159.86000000000001</v>
      </c>
      <c r="AQ286" s="99">
        <v>123.09</v>
      </c>
      <c r="AR286" s="99">
        <v>125.24</v>
      </c>
      <c r="AS286" s="99">
        <v>11.42</v>
      </c>
      <c r="AT286" s="99">
        <v>23.85</v>
      </c>
      <c r="AU286" s="99">
        <v>5.39</v>
      </c>
      <c r="AV286" s="99">
        <v>13.34</v>
      </c>
      <c r="AW286" s="99">
        <v>4.54</v>
      </c>
      <c r="AX286" s="99">
        <v>30.66</v>
      </c>
      <c r="AY286" s="99">
        <v>38.43</v>
      </c>
      <c r="AZ286" s="99">
        <v>4</v>
      </c>
      <c r="BA286" s="99">
        <v>1.46</v>
      </c>
      <c r="BB286" s="99">
        <v>18.989999999999998</v>
      </c>
      <c r="BC286" s="99">
        <v>35.78</v>
      </c>
      <c r="BD286" s="99">
        <v>28.11</v>
      </c>
      <c r="BE286" s="99">
        <v>36.590000000000003</v>
      </c>
      <c r="BF286" s="99">
        <v>122.38</v>
      </c>
      <c r="BG286" s="99">
        <v>19.5</v>
      </c>
      <c r="BH286" s="99">
        <v>10.28</v>
      </c>
      <c r="BI286" s="99">
        <v>19.63</v>
      </c>
      <c r="BJ286" s="99">
        <v>4.21</v>
      </c>
      <c r="BK286" s="99">
        <v>46.53</v>
      </c>
      <c r="BL286" s="99">
        <v>9.98</v>
      </c>
      <c r="BM286" s="99">
        <v>14.35</v>
      </c>
    </row>
    <row r="287" spans="1:65" x14ac:dyDescent="0.25">
      <c r="A287" s="13">
        <v>7241980700</v>
      </c>
      <c r="B287" s="14" t="s">
        <v>667</v>
      </c>
      <c r="C287" s="14" t="s">
        <v>799</v>
      </c>
      <c r="D287" s="14" t="s">
        <v>800</v>
      </c>
      <c r="E287" s="99">
        <v>15.6</v>
      </c>
      <c r="F287" s="99">
        <v>7.42</v>
      </c>
      <c r="G287" s="99">
        <v>5.04</v>
      </c>
      <c r="H287" s="99">
        <v>1.87</v>
      </c>
      <c r="I287" s="99">
        <v>1.5</v>
      </c>
      <c r="J287" s="99">
        <v>5.46</v>
      </c>
      <c r="K287" s="99">
        <v>4.76</v>
      </c>
      <c r="L287" s="99">
        <v>1.37</v>
      </c>
      <c r="M287" s="99">
        <v>5.37</v>
      </c>
      <c r="N287" s="99">
        <v>4.7</v>
      </c>
      <c r="O287" s="99">
        <v>0.97</v>
      </c>
      <c r="P287" s="99">
        <v>1.95</v>
      </c>
      <c r="Q287" s="99">
        <v>4.1500000000000004</v>
      </c>
      <c r="R287" s="99">
        <v>5.34</v>
      </c>
      <c r="S287" s="99">
        <v>6.28</v>
      </c>
      <c r="T287" s="99">
        <v>4.54</v>
      </c>
      <c r="U287" s="99">
        <v>5.81</v>
      </c>
      <c r="V287" s="99">
        <v>2.2000000000000002</v>
      </c>
      <c r="W287" s="99">
        <v>3.21</v>
      </c>
      <c r="X287" s="99">
        <v>2.57</v>
      </c>
      <c r="Y287" s="99">
        <v>21.66</v>
      </c>
      <c r="Z287" s="99">
        <v>8.11</v>
      </c>
      <c r="AA287" s="99">
        <v>4.67</v>
      </c>
      <c r="AB287" s="99">
        <v>2.2999999999999998</v>
      </c>
      <c r="AC287" s="99">
        <v>4.3</v>
      </c>
      <c r="AD287" s="99">
        <v>1.55</v>
      </c>
      <c r="AE287" s="92">
        <v>1774.46</v>
      </c>
      <c r="AF287" s="92">
        <v>487823.25</v>
      </c>
      <c r="AG287" s="100">
        <v>6.85</v>
      </c>
      <c r="AH287" s="92">
        <v>2396.89</v>
      </c>
      <c r="AI287" s="99">
        <v>395.09</v>
      </c>
      <c r="AJ287" s="99" t="s">
        <v>786</v>
      </c>
      <c r="AK287" s="99" t="s">
        <v>786</v>
      </c>
      <c r="AL287" s="99">
        <v>395.09</v>
      </c>
      <c r="AM287" s="99">
        <v>216.35</v>
      </c>
      <c r="AN287" s="99">
        <v>42.12</v>
      </c>
      <c r="AO287" s="101">
        <v>3.464</v>
      </c>
      <c r="AP287" s="99">
        <v>116.18</v>
      </c>
      <c r="AQ287" s="99">
        <v>37.049999999999997</v>
      </c>
      <c r="AR287" s="99">
        <v>77.89</v>
      </c>
      <c r="AS287" s="99">
        <v>11.8</v>
      </c>
      <c r="AT287" s="99">
        <v>26.75</v>
      </c>
      <c r="AU287" s="99">
        <v>4.6900000000000004</v>
      </c>
      <c r="AV287" s="99">
        <v>14.82</v>
      </c>
      <c r="AW287" s="99">
        <v>5.37</v>
      </c>
      <c r="AX287" s="99">
        <v>26.18</v>
      </c>
      <c r="AY287" s="99">
        <v>62.68</v>
      </c>
      <c r="AZ287" s="99">
        <v>3.43</v>
      </c>
      <c r="BA287" s="99">
        <v>1.57</v>
      </c>
      <c r="BB287" s="99">
        <v>11.56</v>
      </c>
      <c r="BC287" s="99">
        <v>39.119999999999997</v>
      </c>
      <c r="BD287" s="99">
        <v>28.12</v>
      </c>
      <c r="BE287" s="99">
        <v>41</v>
      </c>
      <c r="BF287" s="99">
        <v>59.97</v>
      </c>
      <c r="BG287" s="99">
        <v>4.4800000000000004</v>
      </c>
      <c r="BH287" s="99">
        <v>8.91</v>
      </c>
      <c r="BI287" s="99">
        <v>19.25</v>
      </c>
      <c r="BJ287" s="99">
        <v>5.18</v>
      </c>
      <c r="BK287" s="99">
        <v>32.36</v>
      </c>
      <c r="BL287" s="99">
        <v>10.63</v>
      </c>
      <c r="BM287" s="99">
        <v>10.01</v>
      </c>
    </row>
    <row r="288" spans="1:65" x14ac:dyDescent="0.25">
      <c r="A288" s="13"/>
      <c r="B288" s="14"/>
      <c r="C288" s="14"/>
      <c r="D288" s="14"/>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2"/>
      <c r="AF288" s="92"/>
      <c r="AG288" s="100"/>
      <c r="AH288" s="92"/>
      <c r="AI288" s="99"/>
      <c r="AJ288" s="99"/>
      <c r="AK288" s="99"/>
      <c r="AL288" s="99"/>
      <c r="AM288" s="99"/>
      <c r="AN288" s="99"/>
      <c r="AO288" s="101"/>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row>
    <row r="289" spans="1:65" x14ac:dyDescent="0.25">
      <c r="A289" s="13"/>
      <c r="B289" s="14"/>
      <c r="C289" s="14"/>
      <c r="D289" s="14"/>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2"/>
      <c r="AF289" s="92"/>
      <c r="AG289" s="100"/>
      <c r="AH289" s="92"/>
      <c r="AI289" s="99"/>
      <c r="AJ289" s="99"/>
      <c r="AK289" s="99"/>
      <c r="AL289" s="99"/>
      <c r="AM289" s="99"/>
      <c r="AN289" s="99"/>
      <c r="AO289" s="101"/>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row>
    <row r="290" spans="1:65" ht="13" x14ac:dyDescent="0.3">
      <c r="B290" s="12" t="s">
        <v>760</v>
      </c>
      <c r="D290" s="12" t="s">
        <v>877</v>
      </c>
    </row>
    <row r="291" spans="1:65" x14ac:dyDescent="0.25">
      <c r="D291" t="s">
        <v>761</v>
      </c>
      <c r="E291">
        <v>282</v>
      </c>
      <c r="F291">
        <v>282</v>
      </c>
      <c r="G291">
        <v>282</v>
      </c>
      <c r="H291">
        <v>282</v>
      </c>
      <c r="I291">
        <v>282</v>
      </c>
      <c r="J291">
        <v>282</v>
      </c>
      <c r="K291">
        <v>282</v>
      </c>
      <c r="L291">
        <v>282</v>
      </c>
      <c r="M291">
        <v>282</v>
      </c>
      <c r="N291">
        <v>282</v>
      </c>
      <c r="O291">
        <v>282</v>
      </c>
      <c r="P291">
        <v>282</v>
      </c>
      <c r="Q291">
        <v>282</v>
      </c>
      <c r="R291">
        <v>282</v>
      </c>
      <c r="S291">
        <v>282</v>
      </c>
      <c r="T291">
        <v>282</v>
      </c>
      <c r="U291">
        <v>282</v>
      </c>
      <c r="V291">
        <v>282</v>
      </c>
      <c r="W291">
        <v>282</v>
      </c>
      <c r="X291">
        <v>282</v>
      </c>
      <c r="Y291">
        <v>282</v>
      </c>
      <c r="Z291">
        <v>282</v>
      </c>
      <c r="AA291">
        <v>282</v>
      </c>
      <c r="AB291">
        <v>282</v>
      </c>
      <c r="AC291">
        <v>282</v>
      </c>
      <c r="AD291">
        <v>282</v>
      </c>
      <c r="AE291">
        <v>282</v>
      </c>
      <c r="AF291">
        <v>282</v>
      </c>
      <c r="AG291">
        <v>282</v>
      </c>
      <c r="AH291">
        <v>282</v>
      </c>
      <c r="AI291">
        <v>39</v>
      </c>
      <c r="AJ291">
        <v>243</v>
      </c>
      <c r="AK291">
        <v>243</v>
      </c>
      <c r="AL291">
        <v>282</v>
      </c>
      <c r="AM291">
        <v>282</v>
      </c>
      <c r="AN291">
        <v>282</v>
      </c>
      <c r="AO291">
        <v>282</v>
      </c>
      <c r="AP291">
        <v>282</v>
      </c>
      <c r="AQ291">
        <v>282</v>
      </c>
      <c r="AR291">
        <v>282</v>
      </c>
      <c r="AS291">
        <v>282</v>
      </c>
      <c r="AT291">
        <v>282</v>
      </c>
      <c r="AU291">
        <v>282</v>
      </c>
      <c r="AV291">
        <v>282</v>
      </c>
      <c r="AW291">
        <v>282</v>
      </c>
      <c r="AX291">
        <v>282</v>
      </c>
      <c r="AY291">
        <v>282</v>
      </c>
      <c r="AZ291">
        <v>282</v>
      </c>
      <c r="BA291">
        <v>282</v>
      </c>
      <c r="BB291">
        <v>282</v>
      </c>
      <c r="BC291">
        <v>282</v>
      </c>
      <c r="BD291">
        <v>282</v>
      </c>
      <c r="BE291">
        <v>282</v>
      </c>
      <c r="BF291">
        <v>282</v>
      </c>
      <c r="BG291">
        <v>282</v>
      </c>
      <c r="BH291">
        <v>282</v>
      </c>
      <c r="BI291">
        <v>282</v>
      </c>
      <c r="BJ291">
        <v>282</v>
      </c>
      <c r="BK291">
        <v>282</v>
      </c>
      <c r="BL291">
        <v>282</v>
      </c>
      <c r="BM291">
        <v>282</v>
      </c>
    </row>
    <row r="292" spans="1:65" x14ac:dyDescent="0.25">
      <c r="D292" t="s">
        <v>762</v>
      </c>
      <c r="E292" s="99">
        <v>14.56</v>
      </c>
      <c r="F292" s="99">
        <v>6.57</v>
      </c>
      <c r="G292" s="99">
        <v>4.21</v>
      </c>
      <c r="H292" s="99">
        <v>1.17</v>
      </c>
      <c r="I292" s="99">
        <v>1.0900000000000001</v>
      </c>
      <c r="J292" s="99">
        <v>4.4400000000000004</v>
      </c>
      <c r="K292" s="99">
        <v>2.66</v>
      </c>
      <c r="L292" s="99">
        <v>1.35</v>
      </c>
      <c r="M292" s="99">
        <v>3.82</v>
      </c>
      <c r="N292" s="99">
        <v>3.73</v>
      </c>
      <c r="O292" s="99">
        <v>0.69</v>
      </c>
      <c r="P292" s="99">
        <v>1.71</v>
      </c>
      <c r="Q292" s="99">
        <v>3.53</v>
      </c>
      <c r="R292" s="99">
        <v>4.08</v>
      </c>
      <c r="S292" s="99">
        <v>5.0199999999999996</v>
      </c>
      <c r="T292" s="99">
        <v>4.07</v>
      </c>
      <c r="U292" s="99">
        <v>4.12</v>
      </c>
      <c r="V292" s="99">
        <v>1.47</v>
      </c>
      <c r="W292" s="99">
        <v>2.2799999999999998</v>
      </c>
      <c r="X292" s="99">
        <v>1.9</v>
      </c>
      <c r="Y292" s="99">
        <v>18.8</v>
      </c>
      <c r="Z292" s="99">
        <v>7.98</v>
      </c>
      <c r="AA292" s="99">
        <v>2.67</v>
      </c>
      <c r="AB292" s="99">
        <v>1.48</v>
      </c>
      <c r="AC292" s="99">
        <v>3.39</v>
      </c>
      <c r="AD292" s="99">
        <v>1.55</v>
      </c>
      <c r="AE292" s="92">
        <v>689.58</v>
      </c>
      <c r="AF292" s="92">
        <v>265375</v>
      </c>
      <c r="AG292" s="91">
        <v>6.31</v>
      </c>
      <c r="AH292" s="92">
        <v>1339.59</v>
      </c>
      <c r="AI292" s="99">
        <v>103.73</v>
      </c>
      <c r="AJ292" s="99">
        <v>57.4</v>
      </c>
      <c r="AK292" s="99">
        <v>36.46</v>
      </c>
      <c r="AL292" s="99">
        <v>103.73</v>
      </c>
      <c r="AM292" s="99">
        <v>179.85</v>
      </c>
      <c r="AN292" s="99">
        <v>33.17</v>
      </c>
      <c r="AO292" s="101">
        <v>2.7309999999999999</v>
      </c>
      <c r="AP292" s="99">
        <v>67.5</v>
      </c>
      <c r="AQ292" s="99">
        <v>37.049999999999997</v>
      </c>
      <c r="AR292" s="99">
        <v>74.44</v>
      </c>
      <c r="AS292" s="99">
        <v>10.62</v>
      </c>
      <c r="AT292" s="99">
        <v>12.44</v>
      </c>
      <c r="AU292" s="99">
        <v>3.81</v>
      </c>
      <c r="AV292" s="99">
        <v>7.25</v>
      </c>
      <c r="AW292" s="99">
        <v>3.84</v>
      </c>
      <c r="AX292" s="99">
        <v>14</v>
      </c>
      <c r="AY292" s="99">
        <v>24.25</v>
      </c>
      <c r="AZ292" s="99">
        <v>3.43</v>
      </c>
      <c r="BA292" s="99">
        <v>1.1000000000000001</v>
      </c>
      <c r="BB292" s="99">
        <v>9.59</v>
      </c>
      <c r="BC292" s="99">
        <v>13.87</v>
      </c>
      <c r="BD292" s="99">
        <v>11.94</v>
      </c>
      <c r="BE292" s="99">
        <v>13.96</v>
      </c>
      <c r="BF292" s="99">
        <v>40.98</v>
      </c>
      <c r="BG292" s="99">
        <v>0.19</v>
      </c>
      <c r="BH292" s="99">
        <v>6.99</v>
      </c>
      <c r="BI292" s="99">
        <v>7.71</v>
      </c>
      <c r="BJ292" s="99">
        <v>2.41</v>
      </c>
      <c r="BK292" s="99">
        <v>30.22</v>
      </c>
      <c r="BL292" s="99">
        <v>8.4499999999999993</v>
      </c>
      <c r="BM292" s="99">
        <v>9.42</v>
      </c>
    </row>
    <row r="293" spans="1:65" x14ac:dyDescent="0.25">
      <c r="D293" t="s">
        <v>763</v>
      </c>
      <c r="E293" s="99">
        <v>17.64</v>
      </c>
      <c r="F293" s="99">
        <v>8.65</v>
      </c>
      <c r="G293" s="99">
        <v>6.56</v>
      </c>
      <c r="H293" s="99">
        <v>3.44</v>
      </c>
      <c r="I293" s="99">
        <v>1.57</v>
      </c>
      <c r="J293" s="99">
        <v>5.55</v>
      </c>
      <c r="K293" s="99">
        <v>4.76</v>
      </c>
      <c r="L293" s="99">
        <v>2.16</v>
      </c>
      <c r="M293" s="99">
        <v>6.22</v>
      </c>
      <c r="N293" s="99">
        <v>5.98</v>
      </c>
      <c r="O293" s="99">
        <v>1.1599999999999999</v>
      </c>
      <c r="P293" s="99">
        <v>2.36</v>
      </c>
      <c r="Q293" s="99">
        <v>5.78</v>
      </c>
      <c r="R293" s="99">
        <v>5.55</v>
      </c>
      <c r="S293" s="99">
        <v>7.79</v>
      </c>
      <c r="T293" s="99">
        <v>6.35</v>
      </c>
      <c r="U293" s="99">
        <v>8.24</v>
      </c>
      <c r="V293" s="99">
        <v>2.2999999999999998</v>
      </c>
      <c r="W293" s="99">
        <v>3.49</v>
      </c>
      <c r="X293" s="99">
        <v>3.35</v>
      </c>
      <c r="Y293" s="99">
        <v>23.39</v>
      </c>
      <c r="Z293" s="99">
        <v>10.87</v>
      </c>
      <c r="AA293" s="99">
        <v>4.8499999999999996</v>
      </c>
      <c r="AB293" s="99">
        <v>2.71</v>
      </c>
      <c r="AC293" s="99">
        <v>5</v>
      </c>
      <c r="AD293" s="99">
        <v>3.5</v>
      </c>
      <c r="AE293" s="92">
        <v>5702.97</v>
      </c>
      <c r="AF293" s="92">
        <v>2838182.17</v>
      </c>
      <c r="AG293" s="91">
        <v>7.32</v>
      </c>
      <c r="AH293" s="92">
        <v>14307.67</v>
      </c>
      <c r="AI293" s="99">
        <v>541.04999999999995</v>
      </c>
      <c r="AJ293" s="99">
        <v>383.15</v>
      </c>
      <c r="AK293" s="99">
        <v>372.9</v>
      </c>
      <c r="AL293" s="99">
        <v>555.91999999999996</v>
      </c>
      <c r="AM293" s="99">
        <v>216.69</v>
      </c>
      <c r="AN293" s="99">
        <v>93.48</v>
      </c>
      <c r="AO293" s="101">
        <v>4.9459999999999997</v>
      </c>
      <c r="AP293" s="99">
        <v>296.42</v>
      </c>
      <c r="AQ293" s="99">
        <v>263.20999999999998</v>
      </c>
      <c r="AR293" s="99">
        <v>219.16</v>
      </c>
      <c r="AS293" s="99">
        <v>12.24</v>
      </c>
      <c r="AT293" s="99">
        <v>32.61</v>
      </c>
      <c r="AU293" s="99">
        <v>8.0399999999999991</v>
      </c>
      <c r="AV293" s="99">
        <v>17.989999999999998</v>
      </c>
      <c r="AW293" s="99">
        <v>12</v>
      </c>
      <c r="AX293" s="99">
        <v>49.55</v>
      </c>
      <c r="AY293" s="99">
        <v>95</v>
      </c>
      <c r="AZ293" s="99">
        <v>4.95</v>
      </c>
      <c r="BA293" s="99">
        <v>2.23</v>
      </c>
      <c r="BB293" s="99">
        <v>31.05</v>
      </c>
      <c r="BC293" s="99">
        <v>62.82</v>
      </c>
      <c r="BD293" s="99">
        <v>46.75</v>
      </c>
      <c r="BE293" s="99">
        <v>58.31</v>
      </c>
      <c r="BF293" s="99">
        <v>160.74</v>
      </c>
      <c r="BG293" s="99">
        <v>45.98</v>
      </c>
      <c r="BH293" s="99">
        <v>21.07</v>
      </c>
      <c r="BI293" s="99">
        <v>34</v>
      </c>
      <c r="BJ293" s="99">
        <v>6.54</v>
      </c>
      <c r="BK293" s="99">
        <v>142.29</v>
      </c>
      <c r="BL293" s="99">
        <v>12.41</v>
      </c>
      <c r="BM293" s="99">
        <v>15.92</v>
      </c>
    </row>
    <row r="294" spans="1:65" x14ac:dyDescent="0.25">
      <c r="D294" t="s">
        <v>764</v>
      </c>
      <c r="E294" s="99">
        <v>15.61</v>
      </c>
      <c r="F294" s="99">
        <v>6.97</v>
      </c>
      <c r="G294" s="99">
        <v>4.8650000000000002</v>
      </c>
      <c r="H294" s="99">
        <v>1.47</v>
      </c>
      <c r="I294" s="99">
        <v>1.2</v>
      </c>
      <c r="J294" s="99">
        <v>4.6500000000000004</v>
      </c>
      <c r="K294" s="99">
        <v>3.52</v>
      </c>
      <c r="L294" s="99">
        <v>1.49</v>
      </c>
      <c r="M294" s="99">
        <v>4.55</v>
      </c>
      <c r="N294" s="99">
        <v>4.55</v>
      </c>
      <c r="O294" s="99">
        <v>0.73</v>
      </c>
      <c r="P294" s="99">
        <v>1.89</v>
      </c>
      <c r="Q294" s="99">
        <v>3.9</v>
      </c>
      <c r="R294" s="99">
        <v>4.47</v>
      </c>
      <c r="S294" s="99">
        <v>5.4</v>
      </c>
      <c r="T294" s="99">
        <v>4.8250000000000002</v>
      </c>
      <c r="U294" s="99">
        <v>4.93</v>
      </c>
      <c r="V294" s="99">
        <v>1.61</v>
      </c>
      <c r="W294" s="99">
        <v>2.77</v>
      </c>
      <c r="X294" s="99">
        <v>2.0499999999999998</v>
      </c>
      <c r="Y294" s="99">
        <v>19.895</v>
      </c>
      <c r="Z294" s="99">
        <v>8.84</v>
      </c>
      <c r="AA294" s="99">
        <v>3.55</v>
      </c>
      <c r="AB294" s="99">
        <v>1.96</v>
      </c>
      <c r="AC294" s="99">
        <v>3.95</v>
      </c>
      <c r="AD294" s="99">
        <v>2.71</v>
      </c>
      <c r="AE294" s="92">
        <v>1387.125</v>
      </c>
      <c r="AF294" s="92">
        <v>439841.05499999999</v>
      </c>
      <c r="AG294" s="91">
        <v>6.78</v>
      </c>
      <c r="AH294" s="92">
        <v>2130.2449999999999</v>
      </c>
      <c r="AI294" s="99">
        <v>212.07</v>
      </c>
      <c r="AJ294" s="99">
        <v>116.49</v>
      </c>
      <c r="AK294" s="99">
        <v>79.13</v>
      </c>
      <c r="AL294" s="99">
        <v>198.4</v>
      </c>
      <c r="AM294" s="99">
        <v>193.84</v>
      </c>
      <c r="AN294" s="99">
        <v>63.17</v>
      </c>
      <c r="AO294" s="101">
        <v>3.1459999999999999</v>
      </c>
      <c r="AP294" s="99">
        <v>125.435</v>
      </c>
      <c r="AQ294" s="99">
        <v>138.25</v>
      </c>
      <c r="AR294" s="99">
        <v>116.61</v>
      </c>
      <c r="AS294" s="99">
        <v>11</v>
      </c>
      <c r="AT294" s="99">
        <v>20.984999999999999</v>
      </c>
      <c r="AU294" s="99">
        <v>5.57</v>
      </c>
      <c r="AV294" s="99">
        <v>12.15</v>
      </c>
      <c r="AW294" s="99">
        <v>5.19</v>
      </c>
      <c r="AX294" s="99">
        <v>25.675000000000001</v>
      </c>
      <c r="AY294" s="99">
        <v>47.475000000000001</v>
      </c>
      <c r="AZ294" s="99">
        <v>4.08</v>
      </c>
      <c r="BA294" s="99">
        <v>1.53</v>
      </c>
      <c r="BB294" s="99">
        <v>16.965</v>
      </c>
      <c r="BC294" s="99">
        <v>37.769999999999996</v>
      </c>
      <c r="BD294" s="99">
        <v>28.175000000000001</v>
      </c>
      <c r="BE294" s="99">
        <v>36.19</v>
      </c>
      <c r="BF294" s="99">
        <v>93.664999999999992</v>
      </c>
      <c r="BG294" s="99">
        <v>11.355</v>
      </c>
      <c r="BH294" s="99">
        <v>12.405000000000001</v>
      </c>
      <c r="BI294" s="99">
        <v>18.634999999999998</v>
      </c>
      <c r="BJ294" s="99">
        <v>3.94</v>
      </c>
      <c r="BK294" s="99">
        <v>67.335000000000008</v>
      </c>
      <c r="BL294" s="99">
        <v>10.17</v>
      </c>
      <c r="BM294" s="99">
        <v>11.64</v>
      </c>
    </row>
    <row r="295" spans="1:65" x14ac:dyDescent="0.25">
      <c r="D295" t="s">
        <v>765</v>
      </c>
      <c r="E295" s="99">
        <v>15.516560283687941</v>
      </c>
      <c r="F295" s="99">
        <v>7.0432269503546134</v>
      </c>
      <c r="G295" s="99">
        <v>4.9215248226950301</v>
      </c>
      <c r="H295" s="99">
        <v>1.569964539007092</v>
      </c>
      <c r="I295" s="99">
        <v>1.2182624113475178</v>
      </c>
      <c r="J295" s="99">
        <v>4.6972340425531884</v>
      </c>
      <c r="K295" s="99">
        <v>3.564609929078014</v>
      </c>
      <c r="L295" s="99">
        <v>1.533546099290781</v>
      </c>
      <c r="M295" s="99">
        <v>4.6191134751773051</v>
      </c>
      <c r="N295" s="99">
        <v>4.5973049645390081</v>
      </c>
      <c r="O295" s="99">
        <v>0.74336879432624026</v>
      </c>
      <c r="P295" s="99">
        <v>1.9067730496453859</v>
      </c>
      <c r="Q295" s="99">
        <v>3.9463829787234053</v>
      </c>
      <c r="R295" s="99">
        <v>4.4982624113475227</v>
      </c>
      <c r="S295" s="99">
        <v>5.5703546099290797</v>
      </c>
      <c r="T295" s="99">
        <v>4.8394680851063789</v>
      </c>
      <c r="U295" s="99">
        <v>5.1224468085106372</v>
      </c>
      <c r="V295" s="99">
        <v>1.661702127659574</v>
      </c>
      <c r="W295" s="99">
        <v>2.7897163120567368</v>
      </c>
      <c r="X295" s="99">
        <v>2.1093617021276576</v>
      </c>
      <c r="Y295" s="99">
        <v>20.083971631205667</v>
      </c>
      <c r="Z295" s="99">
        <v>8.9175886524822694</v>
      </c>
      <c r="AA295" s="99">
        <v>3.5892907801418432</v>
      </c>
      <c r="AB295" s="99">
        <v>1.9760283687943254</v>
      </c>
      <c r="AC295" s="99">
        <v>3.9860283687943237</v>
      </c>
      <c r="AD295" s="99">
        <v>2.7382269503546088</v>
      </c>
      <c r="AE295" s="92">
        <v>1558.519680851065</v>
      </c>
      <c r="AF295" s="92">
        <v>518961.21819148934</v>
      </c>
      <c r="AG295" s="91">
        <v>6.7925886524822694</v>
      </c>
      <c r="AH295" s="92">
        <v>2532.4939361702122</v>
      </c>
      <c r="AI295" s="99">
        <v>213.97564102564101</v>
      </c>
      <c r="AJ295" s="99">
        <v>123.25493827160487</v>
      </c>
      <c r="AK295" s="99">
        <v>83.089012345679109</v>
      </c>
      <c r="AL295" s="99">
        <v>207.39939716312057</v>
      </c>
      <c r="AM295" s="99">
        <v>195.48723404255298</v>
      </c>
      <c r="AN295" s="99">
        <v>62.816702127659582</v>
      </c>
      <c r="AO295" s="101">
        <v>3.2425354609929085</v>
      </c>
      <c r="AP295" s="99">
        <v>131.8182624113476</v>
      </c>
      <c r="AQ295" s="99">
        <v>145.42829787234044</v>
      </c>
      <c r="AR295" s="99">
        <v>118.70737588652486</v>
      </c>
      <c r="AS295" s="99">
        <v>11.077340425531906</v>
      </c>
      <c r="AT295" s="99">
        <v>20.781276595744693</v>
      </c>
      <c r="AU295" s="99">
        <v>5.6745035460992916</v>
      </c>
      <c r="AV295" s="99">
        <v>12.361241134751769</v>
      </c>
      <c r="AW295" s="99">
        <v>5.3604964539007094</v>
      </c>
      <c r="AX295" s="99">
        <v>26.237872340425533</v>
      </c>
      <c r="AY295" s="99">
        <v>49.121843971631179</v>
      </c>
      <c r="AZ295" s="99">
        <v>4.1024468085106349</v>
      </c>
      <c r="BA295" s="99">
        <v>1.5423404255319146</v>
      </c>
      <c r="BB295" s="99">
        <v>17.295460992907795</v>
      </c>
      <c r="BC295" s="99">
        <v>38.217836879432596</v>
      </c>
      <c r="BD295" s="99">
        <v>28.299645390070907</v>
      </c>
      <c r="BE295" s="99">
        <v>36.542624113475142</v>
      </c>
      <c r="BF295" s="99">
        <v>95.668226950354608</v>
      </c>
      <c r="BG295" s="99">
        <v>12.519148936170202</v>
      </c>
      <c r="BH295" s="99">
        <v>12.519929078014185</v>
      </c>
      <c r="BI295" s="99">
        <v>18.936063829787244</v>
      </c>
      <c r="BJ295" s="99">
        <v>3.964432624113476</v>
      </c>
      <c r="BK295" s="99">
        <v>69.609645390070909</v>
      </c>
      <c r="BL295" s="99">
        <v>10.211808510638303</v>
      </c>
      <c r="BM295" s="99">
        <v>11.789929078014188</v>
      </c>
    </row>
    <row r="296" spans="1:65" x14ac:dyDescent="0.25">
      <c r="D296" t="s">
        <v>766</v>
      </c>
      <c r="E296" s="35">
        <v>0.38478493336854713</v>
      </c>
      <c r="F296" s="35">
        <v>0.27284268890827845</v>
      </c>
      <c r="G296" s="35">
        <v>0.38524766063161447</v>
      </c>
      <c r="H296" s="35">
        <v>0.3095254870140966</v>
      </c>
      <c r="I296" s="35">
        <v>7.1584116605667339E-2</v>
      </c>
      <c r="J296" s="35">
        <v>0.17881448202801839</v>
      </c>
      <c r="K296" s="35">
        <v>0.27190689304056581</v>
      </c>
      <c r="L296" s="35">
        <v>0.14021075702489325</v>
      </c>
      <c r="M296" s="35">
        <v>0.33079786616321444</v>
      </c>
      <c r="N296" s="35">
        <v>0.4025466440223433</v>
      </c>
      <c r="O296" s="35">
        <v>5.3848343824010894E-2</v>
      </c>
      <c r="P296" s="35">
        <v>8.5223183739684488E-2</v>
      </c>
      <c r="Q296" s="35">
        <v>0.27743576752168608</v>
      </c>
      <c r="R296" s="35">
        <v>0.17046503542781241</v>
      </c>
      <c r="S296" s="35">
        <v>0.52129940124765151</v>
      </c>
      <c r="T296" s="35">
        <v>0.33141337246635755</v>
      </c>
      <c r="U296" s="35">
        <v>0.72321928955724823</v>
      </c>
      <c r="V296" s="35">
        <v>0.17142687561585429</v>
      </c>
      <c r="W296" s="35">
        <v>0.17686170123891296</v>
      </c>
      <c r="X296" s="35">
        <v>0.20372493194249724</v>
      </c>
      <c r="Y296" s="35">
        <v>0.84458884993607775</v>
      </c>
      <c r="Z296" s="35">
        <v>0.57665691055891044</v>
      </c>
      <c r="AA296" s="35">
        <v>0.35295439078120555</v>
      </c>
      <c r="AB296" s="35">
        <v>0.14594703903232725</v>
      </c>
      <c r="AC296" s="35">
        <v>0.22911293456255138</v>
      </c>
      <c r="AD296" s="35">
        <v>0.1645336572864694</v>
      </c>
      <c r="AE296" s="35">
        <v>667.19596239038799</v>
      </c>
      <c r="AF296" s="35">
        <v>266898.47755556303</v>
      </c>
      <c r="AG296" s="91">
        <v>0.16230618866305138</v>
      </c>
      <c r="AH296" s="35">
        <v>1317.9761565463104</v>
      </c>
      <c r="AI296" s="35">
        <v>72.887815899781117</v>
      </c>
      <c r="AJ296" s="35">
        <v>41.736248255106034</v>
      </c>
      <c r="AK296" s="35">
        <v>31.156811339604083</v>
      </c>
      <c r="AL296" s="35">
        <v>59.834052503555682</v>
      </c>
      <c r="AM296" s="35">
        <v>6.7314967939580903</v>
      </c>
      <c r="AN296" s="35">
        <v>9.7629620027581456</v>
      </c>
      <c r="AO296" s="35">
        <v>0.42178280075415037</v>
      </c>
      <c r="AP296" s="35">
        <v>37.486404034080003</v>
      </c>
      <c r="AQ296" s="35">
        <v>37.290845157541483</v>
      </c>
      <c r="AR296" s="35">
        <v>21.398023195148742</v>
      </c>
      <c r="AS296" s="35">
        <v>0.25970731834635646</v>
      </c>
      <c r="AT296" s="35">
        <v>3.5577211710006669</v>
      </c>
      <c r="AU296" s="35">
        <v>0.68948891673432589</v>
      </c>
      <c r="AV296" s="35">
        <v>1.5013127418850123</v>
      </c>
      <c r="AW296" s="35">
        <v>0.73527369945346721</v>
      </c>
      <c r="AX296" s="35">
        <v>5.3776631282827028</v>
      </c>
      <c r="AY296" s="35">
        <v>12.327724943132436</v>
      </c>
      <c r="AZ296" s="35">
        <v>0.14015204132796627</v>
      </c>
      <c r="BA296" s="35">
        <v>0.1798093485916431</v>
      </c>
      <c r="BB296" s="35">
        <v>3.550916368627842</v>
      </c>
      <c r="BC296" s="35">
        <v>9.4594609064185118</v>
      </c>
      <c r="BD296" s="35">
        <v>6.3347967228351703</v>
      </c>
      <c r="BE296" s="35">
        <v>8.312771951112035</v>
      </c>
      <c r="BF296" s="35">
        <v>18.489424417650408</v>
      </c>
      <c r="BG296" s="35">
        <v>6.5413236877368623</v>
      </c>
      <c r="BH296" s="35">
        <v>2.1629104362533278</v>
      </c>
      <c r="BI296" s="35">
        <v>4.6879638137819928</v>
      </c>
      <c r="BJ296" s="35">
        <v>0.43469219247426583</v>
      </c>
      <c r="BK296" s="35">
        <v>14.912327087514873</v>
      </c>
      <c r="BL296" s="35">
        <v>0.64725710869040598</v>
      </c>
      <c r="BM296" s="35">
        <v>1.0890541777442804</v>
      </c>
    </row>
    <row r="297" spans="1:65" x14ac:dyDescent="0.25">
      <c r="D297" t="s">
        <v>767</v>
      </c>
      <c r="E297" s="36">
        <v>2.4798339730813867E-2</v>
      </c>
      <c r="F297" s="36">
        <v>3.8738307146916701E-2</v>
      </c>
      <c r="G297" s="36">
        <v>7.8278109836018794E-2</v>
      </c>
      <c r="H297" s="36">
        <v>0.19715444478118777</v>
      </c>
      <c r="I297" s="36">
        <v>5.8759193371556363E-2</v>
      </c>
      <c r="J297" s="36">
        <v>3.8068037574475112E-2</v>
      </c>
      <c r="K297" s="36">
        <v>7.6279564510693745E-2</v>
      </c>
      <c r="L297" s="36">
        <v>9.1429111319011866E-2</v>
      </c>
      <c r="M297" s="36">
        <v>7.1615011828761524E-2</v>
      </c>
      <c r="N297" s="36">
        <v>8.7561440262797191E-2</v>
      </c>
      <c r="O297" s="36">
        <v>7.2438262454663407E-2</v>
      </c>
      <c r="P297" s="36">
        <v>4.4694980220920347E-2</v>
      </c>
      <c r="Q297" s="36">
        <v>7.0301278162169731E-2</v>
      </c>
      <c r="R297" s="36">
        <v>3.789575170132127E-2</v>
      </c>
      <c r="S297" s="36">
        <v>9.358459878271351E-2</v>
      </c>
      <c r="T297" s="36">
        <v>6.8481363372617954E-2</v>
      </c>
      <c r="U297" s="36">
        <v>0.14118629564989585</v>
      </c>
      <c r="V297" s="36">
        <v>0.10316342066511081</v>
      </c>
      <c r="W297" s="36">
        <v>6.3397737065429602E-2</v>
      </c>
      <c r="X297" s="36">
        <v>9.6581317342115988E-2</v>
      </c>
      <c r="Y297" s="36">
        <v>4.205288005006886E-2</v>
      </c>
      <c r="Z297" s="36">
        <v>6.4665116662271052E-2</v>
      </c>
      <c r="AA297" s="36">
        <v>9.8335412871524808E-2</v>
      </c>
      <c r="AB297" s="36">
        <v>7.3858777200337913E-2</v>
      </c>
      <c r="AC297" s="36">
        <v>5.7479002496876978E-2</v>
      </c>
      <c r="AD297" s="36">
        <v>6.0087662662571407E-2</v>
      </c>
      <c r="AE297" s="36">
        <v>0.42809594937296558</v>
      </c>
      <c r="AF297" s="36">
        <v>0.51429368553910182</v>
      </c>
      <c r="AG297" s="36">
        <v>2.3894599977541484E-2</v>
      </c>
      <c r="AH297" s="36">
        <v>0.52042618452995482</v>
      </c>
      <c r="AI297" s="36">
        <v>0.34063604413292475</v>
      </c>
      <c r="AJ297" s="36">
        <v>0.33861725007022386</v>
      </c>
      <c r="AK297" s="36">
        <v>0.37498112518152149</v>
      </c>
      <c r="AL297" s="36">
        <v>0.28849675226633337</v>
      </c>
      <c r="AM297" s="36">
        <v>3.44344572008871E-2</v>
      </c>
      <c r="AN297" s="36">
        <v>0.15541984332315495</v>
      </c>
      <c r="AO297" s="36">
        <v>0.1300780842116048</v>
      </c>
      <c r="AP297" s="36">
        <v>0.28437944294168588</v>
      </c>
      <c r="AQ297" s="36">
        <v>0.25642083214283407</v>
      </c>
      <c r="AR297" s="36">
        <v>0.1802585815358568</v>
      </c>
      <c r="AS297" s="36">
        <v>2.3444916231676247E-2</v>
      </c>
      <c r="AT297" s="36">
        <v>0.17119839364099357</v>
      </c>
      <c r="AU297" s="36">
        <v>0.12150647384973214</v>
      </c>
      <c r="AV297" s="36">
        <v>0.12145323641202156</v>
      </c>
      <c r="AW297" s="36">
        <v>0.13716522448558388</v>
      </c>
      <c r="AX297" s="36">
        <v>0.2049580491325573</v>
      </c>
      <c r="AY297" s="36">
        <v>0.25096217785008107</v>
      </c>
      <c r="AZ297" s="36">
        <v>3.4163036809451652E-2</v>
      </c>
      <c r="BA297" s="36">
        <v>0.11658214076158405</v>
      </c>
      <c r="BB297" s="36">
        <v>0.20530914845715512</v>
      </c>
      <c r="BC297" s="36">
        <v>0.24751429381680254</v>
      </c>
      <c r="BD297" s="36">
        <v>0.2238472120593345</v>
      </c>
      <c r="BE297" s="36">
        <v>0.22748152747045577</v>
      </c>
      <c r="BF297" s="36">
        <v>0.19326609269392209</v>
      </c>
      <c r="BG297" s="36">
        <v>0.52250546112106189</v>
      </c>
      <c r="BH297" s="36">
        <v>0.1727574032389321</v>
      </c>
      <c r="BI297" s="36">
        <v>0.24756801919983096</v>
      </c>
      <c r="BJ297" s="36">
        <v>0.1096480212150084</v>
      </c>
      <c r="BK297" s="36">
        <v>0.21422788471268323</v>
      </c>
      <c r="BL297" s="36">
        <v>6.338320073433773E-2</v>
      </c>
      <c r="BM297" s="36">
        <v>9.2371563097452744E-2</v>
      </c>
    </row>
  </sheetData>
  <sortState xmlns:xlrd2="http://schemas.microsoft.com/office/spreadsheetml/2017/richdata2" ref="A6:BM287">
    <sortCondition ref="B6:B287"/>
    <sortCondition ref="D6:D287"/>
  </sortState>
  <phoneticPr fontId="0" type="noConversion"/>
  <conditionalFormatting sqref="B270 C270:D277 B272:B277 B278:D289">
    <cfRule type="cellIs" dxfId="6" priority="2" stopIfTrue="1" operator="equal">
      <formula>#REF!</formula>
    </cfRule>
  </conditionalFormatting>
  <conditionalFormatting sqref="B6:D51 B52:C53">
    <cfRule type="cellIs" dxfId="5" priority="54" stopIfTrue="1" operator="equal">
      <formula>#REF!</formula>
    </cfRule>
  </conditionalFormatting>
  <conditionalFormatting sqref="B54:D92 B93 D93">
    <cfRule type="cellIs" dxfId="4" priority="51" stopIfTrue="1" operator="equal">
      <formula>#REF!</formula>
    </cfRule>
  </conditionalFormatting>
  <conditionalFormatting sqref="B94:D141">
    <cfRule type="cellIs" dxfId="3" priority="40" stopIfTrue="1" operator="equal">
      <formula>#REF!</formula>
    </cfRule>
  </conditionalFormatting>
  <conditionalFormatting sqref="B151:D269">
    <cfRule type="cellIs" dxfId="2" priority="14" stopIfTrue="1" operator="equal">
      <formula>#REF!</formula>
    </cfRule>
  </conditionalFormatting>
  <conditionalFormatting sqref="C142:C146 B142:B150 D142:D150 C148:C150">
    <cfRule type="cellIs" dxfId="1" priority="39" stopIfTrue="1" operator="equal">
      <formula>#REF!</formula>
    </cfRule>
  </conditionalFormatting>
  <conditionalFormatting sqref="D290">
    <cfRule type="cellIs" dxfId="0" priority="1" stopIfTrue="1" operator="equal">
      <formula>#REF!</formula>
    </cfRule>
  </conditionalFormatting>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FFC962BD627F4EA76B28DDC6E46AD9" ma:contentTypeVersion="18" ma:contentTypeDescription="Create a new document." ma:contentTypeScope="" ma:versionID="8281f36ee854139684ef7ac401f60fa2">
  <xsd:schema xmlns:xsd="http://www.w3.org/2001/XMLSchema" xmlns:xs="http://www.w3.org/2001/XMLSchema" xmlns:p="http://schemas.microsoft.com/office/2006/metadata/properties" xmlns:ns2="03dfb928-5554-4a87-8e9a-edea6c8e3105" xmlns:ns3="d876ab5d-c363-4cb9-b177-8b68990486e8" targetNamespace="http://schemas.microsoft.com/office/2006/metadata/properties" ma:root="true" ma:fieldsID="69cb908e2068c32f52eb2f7b203cc8b6" ns2:_="" ns3:_="">
    <xsd:import namespace="03dfb928-5554-4a87-8e9a-edea6c8e3105"/>
    <xsd:import namespace="d876ab5d-c363-4cb9-b177-8b68990486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fb928-5554-4a87-8e9a-edea6c8e31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0b9d03e-f63d-43c7-9a43-349d0cf1a4d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6ab5d-c363-4cb9-b177-8b68990486e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2ad3bd6-ea6a-409c-b72a-f45566beb83b}" ma:internalName="TaxCatchAll" ma:showField="CatchAllData" ma:web="d876ab5d-c363-4cb9-b177-8b6899048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6ab5d-c363-4cb9-b177-8b68990486e8" xsi:nil="true"/>
    <lcf76f155ced4ddcb4097134ff3c332f xmlns="03dfb928-5554-4a87-8e9a-edea6c8e31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41A22-F604-4704-AF6D-63DA09C8C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fb928-5554-4a87-8e9a-edea6c8e3105"/>
    <ds:schemaRef ds:uri="d876ab5d-c363-4cb9-b177-8b6899048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E996D0-1F08-4812-9C90-B50ADB0D82F6}">
  <ds:schemaRefs>
    <ds:schemaRef ds:uri="d876ab5d-c363-4cb9-b177-8b68990486e8"/>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3dfb928-5554-4a87-8e9a-edea6c8e3105"/>
    <ds:schemaRef ds:uri="http://www.w3.org/XML/1998/namespace"/>
    <ds:schemaRef ds:uri="http://purl.org/dc/dcmitype/"/>
  </ds:schemaRefs>
</ds:datastoreItem>
</file>

<file path=customXml/itemProps3.xml><?xml version="1.0" encoding="utf-8"?>
<ds:datastoreItem xmlns:ds="http://schemas.openxmlformats.org/officeDocument/2006/customXml" ds:itemID="{6B07F2EC-4F34-4B44-80B3-17B762521F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ItemsWeights</vt:lpstr>
      <vt:lpstr>Calculator</vt:lpstr>
      <vt:lpstr>2025 Q1 Index</vt:lpstr>
      <vt:lpstr>2025 Q1 AveragePrice</vt:lpstr>
      <vt:lpstr>2024 Q1 - 2025 Q1 Index</vt:lpstr>
      <vt:lpstr>2024 Q1 - 2025 Q1 AveragePrice</vt:lpstr>
      <vt:lpstr>Cities</vt:lpstr>
      <vt:lpstr>'2024 Q1 - 2025 Q1 Index'!Print_Area</vt:lpstr>
      <vt:lpstr>ItemsWeights!Print_Area</vt:lpstr>
    </vt:vector>
  </TitlesOfParts>
  <Manager/>
  <Company>CREC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wks1</dc:creator>
  <cp:keywords/>
  <dc:description/>
  <cp:lastModifiedBy>Dennis Maurer</cp:lastModifiedBy>
  <cp:revision/>
  <dcterms:created xsi:type="dcterms:W3CDTF">2005-04-08T21:19:37Z</dcterms:created>
  <dcterms:modified xsi:type="dcterms:W3CDTF">2025-06-02T20:28:16Z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0x010100BFFFC962BD627F4EA76B28DDC6E46AD9</vt:lpwstr>
  </property>
  <property fmtid="{D5CDD505-2E9C-101B-9397-08002B2CF9AE}" pid="3" name="Order">
    <vt:r8>32600</vt:r8>
  </property>
  <property fmtid="{D5CDD505-2E9C-101B-9397-08002B2CF9AE}" pid="4" name="TemplateUrl">
    <vt:lpwstr/>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