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wels365-my.sharepoint.com/personal/dennis_maurer_wels_net/Documents/"/>
    </mc:Choice>
  </mc:AlternateContent>
  <xr:revisionPtr revIDLastSave="0" documentId="8_{005B7573-AC31-4B76-AB90-8213A71460BA}" xr6:coauthVersionLast="47" xr6:coauthVersionMax="47" xr10:uidLastSave="{00000000-0000-0000-0000-000000000000}"/>
  <bookViews>
    <workbookView xWindow="-28920" yWindow="-120" windowWidth="29040" windowHeight="15840" tabRatio="831" activeTab="3" xr2:uid="{00000000-000D-0000-FFFF-FFFF00000000}"/>
  </bookViews>
  <sheets>
    <sheet name="Cover" sheetId="18" r:id="rId1"/>
    <sheet name="ItemsWeights" sheetId="4" r:id="rId2"/>
    <sheet name="Calculator" sheetId="20" r:id="rId3"/>
    <sheet name="2023 Q1 Index" sheetId="21" r:id="rId4"/>
    <sheet name="2023 Q1 AveragePrice" sheetId="13" r:id="rId5"/>
    <sheet name="2022 Q1 - 2023 Q1 Index" sheetId="14" r:id="rId6"/>
    <sheet name="2022 Q1 - 2023 Q1 AveragePrice" sheetId="15" r:id="rId7"/>
  </sheets>
  <definedNames>
    <definedName name="_xlnm._FilterDatabase" localSheetId="6" hidden="1">'2022 Q1 - 2023 Q1 AveragePrice'!$AE$1:$AE$319</definedName>
    <definedName name="_xlnm._FilterDatabase" localSheetId="4" hidden="1">'2023 Q1 AveragePrice'!$AE$1:$AK$285</definedName>
    <definedName name="Cities">'2022 Q1 - 2023 Q1 Index'!$D$6:$D$304</definedName>
    <definedName name="_xlnm.Print_Area" localSheetId="5">'2022 Q1 - 2023 Q1 Index'!$A$1:$K$270</definedName>
    <definedName name="_xlnm.Print_Area" localSheetId="1">ItemsWeights!$A$1:$H$40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20" l="1"/>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A29" i="20"/>
  <c r="A28" i="20"/>
  <c r="A27" i="20"/>
  <c r="A26" i="20"/>
  <c r="A25" i="20"/>
  <c r="A24" i="20"/>
  <c r="B3" i="20"/>
  <c r="B27" i="20" s="1"/>
  <c r="B4" i="20"/>
  <c r="C45" i="20" s="1"/>
  <c r="B26" i="20" l="1"/>
  <c r="C77" i="20"/>
  <c r="C43" i="20"/>
  <c r="C83" i="20"/>
  <c r="B75" i="20"/>
  <c r="C25" i="20"/>
  <c r="C78" i="20"/>
  <c r="B82" i="20"/>
  <c r="C29" i="20"/>
  <c r="C26" i="20"/>
  <c r="C17" i="20" s="1"/>
  <c r="B61" i="20"/>
  <c r="B73" i="20"/>
  <c r="C53" i="20"/>
  <c r="B43" i="20"/>
  <c r="C72" i="20"/>
  <c r="C81" i="20"/>
  <c r="B29" i="20"/>
  <c r="C51" i="20"/>
  <c r="B74" i="20"/>
  <c r="C54" i="20"/>
  <c r="B44" i="20"/>
  <c r="C60" i="20"/>
  <c r="B84" i="20"/>
  <c r="C33" i="20"/>
  <c r="B51" i="20"/>
  <c r="B62" i="20"/>
  <c r="C65" i="20"/>
  <c r="B52" i="20"/>
  <c r="C34" i="20"/>
  <c r="B50" i="20"/>
  <c r="B70" i="20"/>
  <c r="B64" i="20"/>
  <c r="C59" i="20"/>
  <c r="C68" i="20"/>
  <c r="B79" i="20"/>
  <c r="C66" i="20"/>
  <c r="C42" i="20"/>
  <c r="C82" i="20"/>
  <c r="C37" i="20"/>
  <c r="C47" i="20"/>
  <c r="B78" i="20"/>
  <c r="C86" i="20"/>
  <c r="B53" i="20"/>
  <c r="B76" i="20"/>
  <c r="C36" i="20"/>
  <c r="B88" i="20"/>
  <c r="B45" i="20"/>
  <c r="C63" i="20"/>
  <c r="B48" i="20"/>
  <c r="B58" i="20"/>
  <c r="B38" i="20"/>
  <c r="B36" i="20"/>
  <c r="B80" i="20"/>
  <c r="B66" i="20"/>
  <c r="B65" i="20"/>
  <c r="B22" i="20"/>
  <c r="B72" i="20"/>
  <c r="C71" i="20"/>
  <c r="B33" i="20"/>
  <c r="B60" i="20"/>
  <c r="C87" i="20"/>
  <c r="B28" i="20"/>
  <c r="C23" i="20"/>
  <c r="B49" i="20"/>
  <c r="B39" i="20"/>
  <c r="B69" i="20"/>
  <c r="C69" i="20"/>
  <c r="C44" i="20"/>
  <c r="C76" i="20"/>
  <c r="C61" i="20"/>
  <c r="C40" i="20"/>
  <c r="C70" i="20"/>
  <c r="B56" i="20"/>
  <c r="B35" i="20"/>
  <c r="C28" i="20"/>
  <c r="B86" i="20"/>
  <c r="C58" i="20"/>
  <c r="B59" i="20"/>
  <c r="B85" i="20"/>
  <c r="C75" i="20"/>
  <c r="B55" i="20"/>
  <c r="B37" i="20"/>
  <c r="C50" i="20"/>
  <c r="C56" i="20"/>
  <c r="B32" i="20"/>
  <c r="B47" i="20"/>
  <c r="C88" i="20"/>
  <c r="C22" i="20"/>
  <c r="B81" i="20"/>
  <c r="C39" i="20"/>
  <c r="C52" i="20"/>
  <c r="B83" i="20"/>
  <c r="B41" i="20"/>
  <c r="C35" i="20"/>
  <c r="C80" i="20"/>
  <c r="C84" i="20"/>
  <c r="C24" i="20"/>
  <c r="C79" i="20"/>
  <c r="B77" i="20"/>
  <c r="C48" i="20"/>
  <c r="B46" i="20"/>
  <c r="B40" i="20"/>
  <c r="C27" i="20"/>
  <c r="C18" i="20" s="1"/>
  <c r="C49" i="20"/>
  <c r="B24" i="20"/>
  <c r="C46" i="20"/>
  <c r="C32" i="20"/>
  <c r="C85" i="20"/>
  <c r="C74" i="20"/>
  <c r="A14" i="20"/>
  <c r="B87" i="20"/>
  <c r="B63" i="20"/>
  <c r="B68" i="20"/>
  <c r="C41" i="20"/>
  <c r="B71" i="20"/>
  <c r="C57" i="20"/>
  <c r="C38" i="20"/>
  <c r="B67" i="20"/>
  <c r="B57" i="20"/>
  <c r="B54" i="20"/>
  <c r="B42" i="20"/>
  <c r="C64" i="20"/>
  <c r="B34" i="20"/>
  <c r="B23" i="20"/>
  <c r="C67" i="20"/>
  <c r="B25" i="20"/>
  <c r="C55" i="20"/>
  <c r="C73" i="20"/>
  <c r="C62" i="20"/>
  <c r="A11" i="20" l="1"/>
  <c r="C16" i="20"/>
  <c r="C19" i="20"/>
  <c r="C15" i="20"/>
</calcChain>
</file>

<file path=xl/sharedStrings.xml><?xml version="1.0" encoding="utf-8"?>
<sst xmlns="http://schemas.openxmlformats.org/spreadsheetml/2006/main" count="4538" uniqueCount="918">
  <si>
    <t>.</t>
  </si>
  <si>
    <r>
      <t xml:space="preserve">INTERPRETING THE INDEX: </t>
    </r>
    <r>
      <rPr>
        <sz val="10"/>
        <rFont val="Arial"/>
        <family val="2"/>
      </rPr>
      <t xml:space="preserve">The </t>
    </r>
    <r>
      <rPr>
        <i/>
        <sz val="10"/>
        <rFont val="Arial"/>
        <family val="2"/>
      </rPr>
      <t>Cost of Living Index</t>
    </r>
    <r>
      <rPr>
        <sz val="10"/>
        <rFont val="Arial"/>
        <family val="2"/>
      </rPr>
      <t xml:space="preserve"> measures relative price levels for consumer goods and services in participating areas. The average for all participating places, both metropolitan and nonmetropolitan, equals 100, and each participant’s index is read as a percentage of the average for all places.</t>
    </r>
  </si>
  <si>
    <r>
      <t xml:space="preserve">The </t>
    </r>
    <r>
      <rPr>
        <b/>
        <i/>
        <sz val="10"/>
        <rFont val="Arial"/>
        <family val="2"/>
      </rPr>
      <t>Index</t>
    </r>
    <r>
      <rPr>
        <b/>
        <sz val="10"/>
        <rFont val="Arial"/>
        <family val="2"/>
      </rPr>
      <t xml:space="preserve"> does not measure inflation</t>
    </r>
    <r>
      <rPr>
        <sz val="10"/>
        <rFont val="Arial"/>
        <family val="2"/>
      </rPr>
      <t xml:space="preserve"> (price change over time). Because each quarterly report is a separate comparison of prices at a single point in time, and because both the number and the mix of participants changes from one quarter to the next, </t>
    </r>
    <r>
      <rPr>
        <b/>
        <sz val="10"/>
        <rFont val="Arial"/>
        <family val="2"/>
      </rPr>
      <t>Index data from different quarters cannot be compared</t>
    </r>
    <r>
      <rPr>
        <sz val="10"/>
        <rFont val="Arial"/>
        <family val="2"/>
      </rPr>
      <t xml:space="preserve">. For inflation data, contact the US Bureau of Labor Statistics (BLS) at </t>
    </r>
    <r>
      <rPr>
        <u/>
        <sz val="10"/>
        <rFont val="Arial"/>
        <family val="2"/>
      </rPr>
      <t>www.bls.gov</t>
    </r>
    <r>
      <rPr>
        <sz val="10"/>
        <rFont val="Arial"/>
        <family val="2"/>
      </rPr>
      <t>.</t>
    </r>
  </si>
  <si>
    <t>Because the number of items priced is limited, it is not valid to treat percentage differences between areas as exact measures. Since judgment sampling is used in this survey, no confidence interval can be determined. Small differences, however, should not be construed as significant—or even as indicating correctly which area is the more expensive.</t>
  </si>
  <si>
    <r>
      <t xml:space="preserve">PARTICIPATING AREAS: </t>
    </r>
    <r>
      <rPr>
        <sz val="10"/>
        <rFont val="Arial"/>
        <family val="2"/>
      </rPr>
      <t>Areas included in this survey are those where chambers of commerce or similar organizations have volunteered to participate. The number of respondents varies from quarter to quarter, and C2ER makes a continuing effort to expand coverage of metropolitan areas. Any metropolitan area not represented in this report is absent because local organizations have opted not to collect data.</t>
    </r>
    <r>
      <rPr>
        <b/>
        <sz val="10"/>
        <rFont val="Arial"/>
        <family val="2"/>
      </rPr>
      <t xml:space="preserve"> </t>
    </r>
    <r>
      <rPr>
        <b/>
        <i/>
        <sz val="10"/>
        <rFont val="Arial"/>
        <family val="2"/>
      </rPr>
      <t>C2ER has no data for areas that do not appear in this report.</t>
    </r>
  </si>
  <si>
    <r>
      <t>PRICE REPORTING:</t>
    </r>
    <r>
      <rPr>
        <sz val="10"/>
        <rFont val="Arial"/>
        <family val="2"/>
      </rPr>
      <t xml:space="preserve"> C2ER stringently reviews all prices reported, and attempts to eliminate errors and noncompliance with specifications. All price data are obtained from sources deemed reliable, but no representation is made as to the complete accuracy thereof. They are published subject to errors, omissions, changes, and withdrawals without notice.</t>
    </r>
  </si>
  <si>
    <r>
      <t>SPECIFICATIONS:</t>
    </r>
    <r>
      <rPr>
        <sz val="10"/>
        <rFont val="Arial"/>
        <family val="2"/>
      </rPr>
      <t xml:space="preserve"> Abbreviated specifications for all items are presented only as a guide to users of this report; far more detailed specifications are contained in the manual that governs pricing, which may be found at </t>
    </r>
    <r>
      <rPr>
        <u/>
        <sz val="10"/>
        <rFont val="Arial"/>
        <family val="2"/>
      </rPr>
      <t>www.c2er.org</t>
    </r>
  </si>
  <si>
    <r>
      <t xml:space="preserve">EXCLUSION OF TAXES: </t>
    </r>
    <r>
      <rPr>
        <sz val="10"/>
        <rFont val="Arial"/>
        <family val="2"/>
      </rPr>
      <t>C2ER is fully cognizant that state and local taxes are an integral part of the cost of living, and that tax burdens vary widely not only among states and metropolitan areas, but even within metropolitan areas. Due to the multiplicity of state and local taxes, taxing jurisdictions, and assessment procedures, it is not feasible to calculate local tax burdens reliably. C2ER has opted to produce an index that adequately measures differences in goods and services costs, rather than to produce an inaccurate measure that attempts to incorporate taxes levied on real and intangible property, retail purchases, and income.</t>
    </r>
  </si>
  <si>
    <r>
      <t>TWO SECTIONS OF QUARTERLY DATA:</t>
    </r>
    <r>
      <rPr>
        <sz val="10"/>
        <rFont val="Arial"/>
        <family val="2"/>
      </rPr>
      <t xml:space="preserve"> The</t>
    </r>
    <r>
      <rPr>
        <i/>
        <sz val="10"/>
        <rFont val="Arial"/>
        <family val="2"/>
      </rPr>
      <t xml:space="preserve"> Cost of Living Index </t>
    </r>
    <r>
      <rPr>
        <sz val="10"/>
        <rFont val="Arial"/>
        <family val="2"/>
      </rPr>
      <t>presents data in two sections:</t>
    </r>
  </si>
  <si>
    <r>
      <t>URBAN AREA INDEX DATA:</t>
    </r>
    <r>
      <rPr>
        <b/>
        <sz val="10"/>
        <rFont val="Arial"/>
        <family val="2"/>
      </rPr>
      <t xml:space="preserve"> </t>
    </r>
    <r>
      <rPr>
        <sz val="10"/>
        <rFont val="Arial"/>
        <family val="2"/>
      </rPr>
      <t>This section shows each participating area's Composite Index and six component indexes—Grocery Items, Housing, Utilities, Transportation, Health Care, and Miscellaneous Goods and Services. Places are listed by state. Within each state, places appear alphabetically within metropolitan area, metropolitan division or micropolitan area in the U.S.  C2ER has adopted the new 2013 metro and micro area definitions announced by the US Office of Management and Budget (OMB).</t>
    </r>
  </si>
  <si>
    <t xml:space="preserve">Data users who opt to use suburban places as surrogates for central cities should be aware that living cost differences can exist within large metropolitan areas.  This caution is particularly important where there are substantial differences in housing costs and/or utility rates.  </t>
  </si>
  <si>
    <r>
      <t xml:space="preserve">AVERAGE PRICES: </t>
    </r>
    <r>
      <rPr>
        <sz val="10"/>
        <rFont val="Arial"/>
        <family val="2"/>
      </rPr>
      <t>The average price reported for each item in the survey is shown for each participating place. Places are listed alphabetically within state, without respect to metropolitan or micropolitan status. After the final state listing, this section presents the median, average, standard deviation, and range for each item.</t>
    </r>
  </si>
  <si>
    <r>
      <t xml:space="preserve">DATA REQUESTS: </t>
    </r>
    <r>
      <rPr>
        <sz val="10"/>
        <rFont val="Arial"/>
        <family val="2"/>
      </rPr>
      <t>Please use our website or direct requests for data to your local chamber of commerce or public library.</t>
    </r>
  </si>
  <si>
    <r>
      <t>OTHER QUESTIONS:</t>
    </r>
    <r>
      <rPr>
        <sz val="10"/>
        <rFont val="Arial"/>
        <family val="2"/>
      </rPr>
      <t xml:space="preserve"> Please direct all questions except data requests to C2ER at the mailing address shown on the previous page, voice 703-522-4980, fax 480-393-5098, or www.c2er.org (“Contact Us”).</t>
    </r>
  </si>
  <si>
    <t>Fax and Internet orders may be placed with VISA, MasterCard, or American Express account number; mail orders may use any of those options plus check (payable to “C2ER”) or government purchase order in U.S. currency.</t>
  </si>
  <si>
    <t>If you have questions about your subscription, contact the C2ER Subscription Office (703-522-4980).</t>
  </si>
  <si>
    <r>
      <t>COPYRIGHT POLICY:</t>
    </r>
    <r>
      <rPr>
        <sz val="10"/>
        <rFont val="Arial"/>
        <family val="2"/>
      </rPr>
      <t xml:space="preserve"> Each issue of the </t>
    </r>
    <r>
      <rPr>
        <i/>
        <sz val="10"/>
        <rFont val="Arial"/>
        <family val="2"/>
      </rPr>
      <t>Cost of Living Index</t>
    </r>
    <r>
      <rPr>
        <sz val="10"/>
        <rFont val="Arial"/>
        <family val="2"/>
      </rPr>
      <t xml:space="preserve"> is copyrighted. Printing, transferring into computer-readable format, or otherwise reproducing an entire Index report or any part thereof </t>
    </r>
    <r>
      <rPr>
        <b/>
        <sz val="10"/>
        <rFont val="Arial"/>
        <family val="2"/>
      </rPr>
      <t>for sale</t>
    </r>
    <r>
      <rPr>
        <sz val="10"/>
        <rFont val="Arial"/>
        <family val="2"/>
      </rPr>
      <t xml:space="preserve"> is expressly prohibited unless written permission is obtained from C2ER. News media, however, are permitted to use </t>
    </r>
    <r>
      <rPr>
        <i/>
        <sz val="10"/>
        <rFont val="Arial"/>
        <family val="2"/>
      </rPr>
      <t>Index</t>
    </r>
    <r>
      <rPr>
        <sz val="10"/>
        <rFont val="Arial"/>
        <family val="2"/>
      </rPr>
      <t xml:space="preserve"> data in editorial form in both paper copy and on the Internet, and are permitted to reproduce tables in part to illustrate text, provided appropriate credit is given to C2ER.  </t>
    </r>
  </si>
  <si>
    <t xml:space="preserve">They are granted no other reproduction rights. </t>
  </si>
  <si>
    <r>
      <t xml:space="preserve">Participants may post on their Internet sites index data (but not average prices) for their area, for any areas over 2 million population, and for no more than five other areas. Other Internet posting of any </t>
    </r>
    <r>
      <rPr>
        <i/>
        <sz val="10"/>
        <rFont val="Arial"/>
        <family val="2"/>
      </rPr>
      <t>Cost of Living Index</t>
    </r>
    <r>
      <rPr>
        <sz val="10"/>
        <rFont val="Arial"/>
        <family val="2"/>
      </rPr>
      <t xml:space="preserve"> data without written permission from C2ER is prohibited.</t>
    </r>
  </si>
  <si>
    <t>Any questions about copyright policy or reproduction rights should be addressed to the C2ER Subscription Office.</t>
  </si>
  <si>
    <r>
      <t xml:space="preserve">C2ER: </t>
    </r>
    <r>
      <rPr>
        <sz val="10"/>
        <rFont val="Arial"/>
        <family val="2"/>
      </rPr>
      <t>C2ER, founded in 1961 as the American Chamber of Commerce Researchers Association (ACCRA), is a nonprofit professional organization comprising research staff of chambers of commerce, economic development organizations and agencies, and related organizations throughout the United States. In its dedication to improving business information through research, C2ER developed the</t>
    </r>
    <r>
      <rPr>
        <i/>
        <sz val="10"/>
        <rFont val="Arial"/>
        <family val="2"/>
      </rPr>
      <t xml:space="preserve"> Cost of Living Index</t>
    </r>
    <r>
      <rPr>
        <sz val="10"/>
        <rFont val="Arial"/>
        <family val="2"/>
      </rPr>
      <t xml:space="preserve"> to meet the need for a measure of living cost differentials among urban areas. Originally titled </t>
    </r>
    <r>
      <rPr>
        <i/>
        <sz val="10"/>
        <rFont val="Arial"/>
        <family val="2"/>
      </rPr>
      <t>Inter-City Cost of Living Indicators Project</t>
    </r>
    <r>
      <rPr>
        <sz val="10"/>
        <rFont val="Arial"/>
        <family val="2"/>
      </rPr>
      <t>, the</t>
    </r>
    <r>
      <rPr>
        <i/>
        <sz val="10"/>
        <rFont val="Arial"/>
        <family val="2"/>
      </rPr>
      <t xml:space="preserve"> Cost of Living Index</t>
    </r>
    <r>
      <rPr>
        <sz val="10"/>
        <rFont val="Arial"/>
        <family val="2"/>
      </rPr>
      <t xml:space="preserve"> has been published quarterly since 1968.  The</t>
    </r>
    <r>
      <rPr>
        <i/>
        <sz val="10"/>
        <rFont val="Arial"/>
        <family val="2"/>
      </rPr>
      <t xml:space="preserve"> Cost of Living Index</t>
    </r>
    <r>
      <rPr>
        <sz val="10"/>
        <rFont val="Arial"/>
        <family val="2"/>
      </rPr>
      <t xml:space="preserve"> is based on nearly 100,000 data points gathered primarily by C2ER members located in 400 cities.  For more information about participating in this project or joining C2ER, please visit </t>
    </r>
    <r>
      <rPr>
        <u/>
        <sz val="10"/>
        <rFont val="Arial"/>
        <family val="2"/>
      </rPr>
      <t>www.c2er.org</t>
    </r>
    <r>
      <rPr>
        <sz val="10"/>
        <rFont val="Arial"/>
        <family val="2"/>
      </rPr>
      <t xml:space="preserve"> or call 703-522-4980.</t>
    </r>
  </si>
  <si>
    <t>HOW TO USE THE COST OF LIVING INDEX</t>
  </si>
  <si>
    <t>Assume that City A has a composite index of 98.3 and City B has a composite index of 128.5. If you live in City A and are contemplating a job offer in City B, how much of an increase in your after-taxes income is needed to maintain your present lifestyle?</t>
  </si>
  <si>
    <t>100*[(City B – City A)/City A] = 100*[(128.5-98.3)/98.3] = 100*(.3072) = 30.72%, or about a 31% increase</t>
  </si>
  <si>
    <t>Conversely, if you are considering a move from City B to City A, how much of a cut in after-taxes income can you sustain without reducing your present lifestyle?</t>
  </si>
  <si>
    <t>100*[(City A – City B)/City b] = 100*[(98.3 – 128.5)/128.5] = 100*(-.2350) = -23.5%, or about a 24% reduction</t>
  </si>
  <si>
    <t>Items - Weights</t>
  </si>
  <si>
    <t>Column Number:</t>
  </si>
  <si>
    <t>Item Name:</t>
  </si>
  <si>
    <t>Weight:</t>
  </si>
  <si>
    <t>STEAK</t>
  </si>
  <si>
    <t>PART ELECT</t>
  </si>
  <si>
    <t>……..</t>
  </si>
  <si>
    <t>GRND BEEF</t>
  </si>
  <si>
    <t>OTHER ENERGY</t>
  </si>
  <si>
    <t>SAUSAGE</t>
  </si>
  <si>
    <t>29+30</t>
  </si>
  <si>
    <t>TOTAL ENERGY</t>
  </si>
  <si>
    <t>FRYCHICK</t>
  </si>
  <si>
    <t>PHONE</t>
  </si>
  <si>
    <t>TUNA</t>
  </si>
  <si>
    <t>TIREBAL</t>
  </si>
  <si>
    <t>HGAL MILK</t>
  </si>
  <si>
    <t>GASOLINE</t>
  </si>
  <si>
    <t>DOZEN EGGS</t>
  </si>
  <si>
    <t>OPTOMETRIST</t>
  </si>
  <si>
    <t>MARGARINE</t>
  </si>
  <si>
    <t>DOCTOR</t>
  </si>
  <si>
    <t>PARMESAN</t>
  </si>
  <si>
    <t>DENTIST</t>
  </si>
  <si>
    <t>POTATOES</t>
  </si>
  <si>
    <t>IBUPROFEN</t>
  </si>
  <si>
    <t>BANANAS</t>
  </si>
  <si>
    <t>PRESCRIPTION DRUG</t>
  </si>
  <si>
    <t>LETTUCE</t>
  </si>
  <si>
    <t>HMBGR SAND</t>
  </si>
  <si>
    <t>BREAD</t>
  </si>
  <si>
    <t>PIZZA</t>
  </si>
  <si>
    <t>ORANG JUICE</t>
  </si>
  <si>
    <t>2-PC CHICK</t>
  </si>
  <si>
    <t>COFFEE</t>
  </si>
  <si>
    <t>HAIR CUT</t>
  </si>
  <si>
    <t>SUGAR</t>
  </si>
  <si>
    <t>BEAUT SALON</t>
  </si>
  <si>
    <t>CEREAL</t>
  </si>
  <si>
    <t>TOOTH PASTE</t>
  </si>
  <si>
    <t>SWEET PEAS</t>
  </si>
  <si>
    <t>SHAMPOO</t>
  </si>
  <si>
    <t>PEACH ES</t>
  </si>
  <si>
    <t>DRY CLEAN</t>
  </si>
  <si>
    <t>KLNX</t>
  </si>
  <si>
    <t>MEN'S SHIRT</t>
  </si>
  <si>
    <t>CASCADE</t>
  </si>
  <si>
    <t>BOY'S JEANS</t>
  </si>
  <si>
    <t>COOKING OIL</t>
  </si>
  <si>
    <t>WOMEN'S SLACKS</t>
  </si>
  <si>
    <t>FROZN MEAL</t>
  </si>
  <si>
    <t>WASHR REPR</t>
  </si>
  <si>
    <t>FROZN CORN</t>
  </si>
  <si>
    <t>NEWS PAPER</t>
  </si>
  <si>
    <t>POTATO CHIPS</t>
  </si>
  <si>
    <t>MOVIE</t>
  </si>
  <si>
    <t>COKE</t>
  </si>
  <si>
    <t>APT RENT</t>
  </si>
  <si>
    <t>TENNS BALLS</t>
  </si>
  <si>
    <t>28A</t>
  </si>
  <si>
    <t>HOME PRICE</t>
  </si>
  <si>
    <t>VET SERVICES</t>
  </si>
  <si>
    <t>28B</t>
  </si>
  <si>
    <t>MORT RATE (%)</t>
  </si>
  <si>
    <t>BEER</t>
  </si>
  <si>
    <t>28C</t>
  </si>
  <si>
    <t>HOME P+I</t>
  </si>
  <si>
    <t>WINE</t>
  </si>
  <si>
    <t>Cost of Living Index Calculator</t>
  </si>
  <si>
    <t>Current Base Salary ($)</t>
  </si>
  <si>
    <t>Moving From</t>
  </si>
  <si>
    <t>Moving To</t>
  </si>
  <si>
    <t>COLI Calculator Result</t>
  </si>
  <si>
    <t>Groceries will cost:</t>
  </si>
  <si>
    <t>Housing will cost:</t>
  </si>
  <si>
    <t>Utilities will cost:</t>
  </si>
  <si>
    <t>Transportation will cost:</t>
  </si>
  <si>
    <t>Health will cost:</t>
  </si>
  <si>
    <t>Section 1: Index Values</t>
  </si>
  <si>
    <t>Category (Percent Weight)</t>
  </si>
  <si>
    <t>National Average</t>
  </si>
  <si>
    <t>Composite (100%)</t>
  </si>
  <si>
    <t>Section 2 - Average Prices</t>
  </si>
  <si>
    <t>Item</t>
  </si>
  <si>
    <t>Steak</t>
  </si>
  <si>
    <t>Ground Beef</t>
  </si>
  <si>
    <t>Sausage</t>
  </si>
  <si>
    <t>Frying Chicken</t>
  </si>
  <si>
    <t>Chunk Light Tuna</t>
  </si>
  <si>
    <t>Whole Milk</t>
  </si>
  <si>
    <t>Eggs</t>
  </si>
  <si>
    <t>Margarine</t>
  </si>
  <si>
    <t>Parmesan Cheese</t>
  </si>
  <si>
    <t>Potatoes</t>
  </si>
  <si>
    <t>Bananas</t>
  </si>
  <si>
    <t>Lettuce</t>
  </si>
  <si>
    <t>Bread</t>
  </si>
  <si>
    <t>Fresh Orange Juice</t>
  </si>
  <si>
    <t>Coffee</t>
  </si>
  <si>
    <t>Sugar</t>
  </si>
  <si>
    <t>Corn Flakes</t>
  </si>
  <si>
    <t>Sweet Peas</t>
  </si>
  <si>
    <t>Peaches</t>
  </si>
  <si>
    <t>Facial Tissues</t>
  </si>
  <si>
    <t>Detergent</t>
  </si>
  <si>
    <t>Cooking Oil</t>
  </si>
  <si>
    <t>Frozen Meal</t>
  </si>
  <si>
    <t>Frozen Corn</t>
  </si>
  <si>
    <t>Potato Chips</t>
  </si>
  <si>
    <t>Soft Drink</t>
  </si>
  <si>
    <t>Apartment Rent</t>
  </si>
  <si>
    <t>Home Price</t>
  </si>
  <si>
    <t>Total Energy</t>
  </si>
  <si>
    <t>Phone</t>
  </si>
  <si>
    <t>Tire Balance</t>
  </si>
  <si>
    <t>Gasoline</t>
  </si>
  <si>
    <t>Optometrist Visit</t>
  </si>
  <si>
    <t>Doctor Visit</t>
  </si>
  <si>
    <t>Dentist Visit</t>
  </si>
  <si>
    <t>Ibuprofen</t>
  </si>
  <si>
    <t>Prescription Drug</t>
  </si>
  <si>
    <t>Hamburger</t>
  </si>
  <si>
    <t>Pizza</t>
  </si>
  <si>
    <t>Fried Chicken</t>
  </si>
  <si>
    <t>Haircut</t>
  </si>
  <si>
    <t>Beauty Salon</t>
  </si>
  <si>
    <t>Toothpaste</t>
  </si>
  <si>
    <t>Shampoo</t>
  </si>
  <si>
    <t>Dry Cleaning</t>
  </si>
  <si>
    <t>Man Dress Shirt</t>
  </si>
  <si>
    <t>Boy Jeans</t>
  </si>
  <si>
    <t>Women Slacks</t>
  </si>
  <si>
    <t>Washer Repair</t>
  </si>
  <si>
    <t>Newspaper</t>
  </si>
  <si>
    <t>Movie</t>
  </si>
  <si>
    <t>Yoga</t>
  </si>
  <si>
    <t>Tennis Balls</t>
  </si>
  <si>
    <t>Veterinary Services</t>
  </si>
  <si>
    <t>Beer</t>
  </si>
  <si>
    <t>Wine</t>
  </si>
  <si>
    <t>COST OF LIVING INDEX</t>
  </si>
  <si>
    <t>COMPOSITE</t>
  </si>
  <si>
    <t>GROCERY</t>
  </si>
  <si>
    <t>TRANS-</t>
  </si>
  <si>
    <t>MISC. GOODS</t>
  </si>
  <si>
    <t>CITY CODE</t>
  </si>
  <si>
    <t>STATE</t>
  </si>
  <si>
    <t>METRO/MICRO</t>
  </si>
  <si>
    <t>URBAN AREA AND STATE</t>
  </si>
  <si>
    <t>INDEX</t>
  </si>
  <si>
    <t>ITEMS</t>
  </si>
  <si>
    <t>HOUSING</t>
  </si>
  <si>
    <t>UTILITIES</t>
  </si>
  <si>
    <t>PORTATION</t>
  </si>
  <si>
    <t>HEALTH CARE</t>
  </si>
  <si>
    <t>AND SERVICES</t>
  </si>
  <si>
    <t>Alabama</t>
  </si>
  <si>
    <t>Anniston-Oxford AL Metro</t>
  </si>
  <si>
    <t>Anniston-Calhoun County AL</t>
  </si>
  <si>
    <t>Auburn-Opelika AL Metro</t>
  </si>
  <si>
    <t>Auburn-Opelika AL</t>
  </si>
  <si>
    <t>Birmingham-Hoover AL Metro</t>
  </si>
  <si>
    <t>Birmingham AL</t>
  </si>
  <si>
    <t>Decatur AL Metro</t>
  </si>
  <si>
    <t>Decatur-Hartselle AL</t>
  </si>
  <si>
    <t>Dothan AL Metro</t>
  </si>
  <si>
    <t>Dothan AL</t>
  </si>
  <si>
    <t>Florence-Muscle Shoals AL Metro</t>
  </si>
  <si>
    <t>Florence AL</t>
  </si>
  <si>
    <t>Huntsville AL Metro</t>
  </si>
  <si>
    <t>Huntsville AL</t>
  </si>
  <si>
    <t>Mobile AL Metro</t>
  </si>
  <si>
    <t>Mobile AL</t>
  </si>
  <si>
    <t>Montgomery AL Metro</t>
  </si>
  <si>
    <t>Montgomery AL</t>
  </si>
  <si>
    <t>Alaska</t>
  </si>
  <si>
    <t>Anchorage AK Metro</t>
  </si>
  <si>
    <t>Anchorage AK</t>
  </si>
  <si>
    <t>Fairbanks AK Metro</t>
  </si>
  <si>
    <t>Fairbanks AK</t>
  </si>
  <si>
    <t>Juneau AK Micro</t>
  </si>
  <si>
    <t>Juneau AK</t>
  </si>
  <si>
    <t>Arizona</t>
  </si>
  <si>
    <t>Flagstaff AZ Metro</t>
  </si>
  <si>
    <t>Flagstaff AZ</t>
  </si>
  <si>
    <t>Lake Havasu City-Kingman AZ Metro</t>
  </si>
  <si>
    <t>Bullhead City AZ</t>
  </si>
  <si>
    <t>Lake Havasu City AZ</t>
  </si>
  <si>
    <t>Phoenix-Mesa-Chandler AZ Metro</t>
  </si>
  <si>
    <t>Phoenix AZ</t>
  </si>
  <si>
    <t>Surprise AZ</t>
  </si>
  <si>
    <t>Prescott Valley-Prescott AZ Metro</t>
  </si>
  <si>
    <t>Prescott-Prescott Valley AZ</t>
  </si>
  <si>
    <t>Tucson AZ Metro</t>
  </si>
  <si>
    <t>Tucson AZ</t>
  </si>
  <si>
    <t>Yuma AZ Metro</t>
  </si>
  <si>
    <t>Yuma AZ</t>
  </si>
  <si>
    <t>Arkansas</t>
  </si>
  <si>
    <t>Fayetteville-Springdale-Rogers AR Metro</t>
  </si>
  <si>
    <t>Fayetteville AR</t>
  </si>
  <si>
    <t>Hot Springs AR Metro</t>
  </si>
  <si>
    <t>Hot Springs AR</t>
  </si>
  <si>
    <t>Jonesboro AR Metro</t>
  </si>
  <si>
    <t>Jonesboro AR</t>
  </si>
  <si>
    <t>Little Rock-North Little Rock-Conway AR Metro</t>
  </si>
  <si>
    <t>Conway AR</t>
  </si>
  <si>
    <t>California</t>
  </si>
  <si>
    <t>Anaheim-Santa Ana-Irvine CA Metro Div.</t>
  </si>
  <si>
    <t>Orange County CA</t>
  </si>
  <si>
    <t>Los Angeles-Long Beach-Glendale CA Metro Div.</t>
  </si>
  <si>
    <t>Los Angeles-Long Beach CA</t>
  </si>
  <si>
    <t>Oakland CA</t>
  </si>
  <si>
    <t>Sacramento CA</t>
  </si>
  <si>
    <t>San Diego-Chula Vista-Carlsbad CA Metro</t>
  </si>
  <si>
    <t>San Diego CA</t>
  </si>
  <si>
    <t>San Francisco CA</t>
  </si>
  <si>
    <t>Stockton CA Metro</t>
  </si>
  <si>
    <t>Stockton CA</t>
  </si>
  <si>
    <t>Colorado</t>
  </si>
  <si>
    <t>Colorado Springs CO Metro</t>
  </si>
  <si>
    <t>Colorado Springs CO</t>
  </si>
  <si>
    <t>Denver-Aurora-Lakewood CO Metro</t>
  </si>
  <si>
    <t>Denver CO</t>
  </si>
  <si>
    <t>Westminster CO</t>
  </si>
  <si>
    <t>Grand Junction CO Metro</t>
  </si>
  <si>
    <t>Grand Junction CO</t>
  </si>
  <si>
    <t>Pueblo CO Metro</t>
  </si>
  <si>
    <t>Pueblo CO</t>
  </si>
  <si>
    <t>Connecticut</t>
  </si>
  <si>
    <t>Bridgeport-Stamford-Norwalk CT Metro</t>
  </si>
  <si>
    <t>Stamford CT</t>
  </si>
  <si>
    <t>Hartford-East Hartford-Middletown CT Metro</t>
  </si>
  <si>
    <t>Hartford CT</t>
  </si>
  <si>
    <t>New Haven-Milford CT Metro</t>
  </si>
  <si>
    <t>New Haven CT</t>
  </si>
  <si>
    <t>Delaware</t>
  </si>
  <si>
    <t>Dover DE Metro</t>
  </si>
  <si>
    <t>Dover DE</t>
  </si>
  <si>
    <t>Wilmington DE-MD-NJ Metro Div.</t>
  </si>
  <si>
    <t>Wilmington DE</t>
  </si>
  <si>
    <t>District of Columbia</t>
  </si>
  <si>
    <t>Washington-Arlington-Alexandria DC-VA-MD-WV Metro Div.</t>
  </si>
  <si>
    <t>Washington DC</t>
  </si>
  <si>
    <t>Florida</t>
  </si>
  <si>
    <t>Cape Coral-Fort Myers FL Metro</t>
  </si>
  <si>
    <t>Cape Coral-Fort Myers FL</t>
  </si>
  <si>
    <t>Deltona-Daytona Beach-Ormond Beach FL Metro</t>
  </si>
  <si>
    <t>Daytona Beach FL</t>
  </si>
  <si>
    <t>Fort Lauderdale FL</t>
  </si>
  <si>
    <t>Jacksonville FL Metro</t>
  </si>
  <si>
    <t>Jacksonville FL</t>
  </si>
  <si>
    <t>Miami-Miami Beach-Kendall FL Metro Div.</t>
  </si>
  <si>
    <t>Miami-Dade County FL</t>
  </si>
  <si>
    <t>North Port-Sarasota-Bradenton FL Metro</t>
  </si>
  <si>
    <t>Sarasota FL</t>
  </si>
  <si>
    <t>Ocala FL Metro</t>
  </si>
  <si>
    <t>Ocala FL</t>
  </si>
  <si>
    <t>Orlando-Kissimmee-Sanford FL Metro</t>
  </si>
  <si>
    <t>Orlando FL</t>
  </si>
  <si>
    <t>Pensacola-Ferry Pass-Brent FL Metro</t>
  </si>
  <si>
    <t>Pensacola FL</t>
  </si>
  <si>
    <t>Sebastian-Vero Beach FL Metro</t>
  </si>
  <si>
    <t>Vero Beach-Indian River FL</t>
  </si>
  <si>
    <t>Tallahassee FL Metro</t>
  </si>
  <si>
    <t>Tallahassee FL</t>
  </si>
  <si>
    <t>Tampa-St. Petersburg-Clearwater FL Metro</t>
  </si>
  <si>
    <t>Tampa FL</t>
  </si>
  <si>
    <t>Georgia</t>
  </si>
  <si>
    <t>Albany GA Metro</t>
  </si>
  <si>
    <t>Albany GA</t>
  </si>
  <si>
    <t>Atlanta-Sandy Springs-Alpharetta GA Metro</t>
  </si>
  <si>
    <t>Atlanta GA</t>
  </si>
  <si>
    <t>Augusta-Richmond County GA-SC Metro</t>
  </si>
  <si>
    <t>Augusta-Aiken GA-SC</t>
  </si>
  <si>
    <t>Dalton GA Metro</t>
  </si>
  <si>
    <t>Dalton GA</t>
  </si>
  <si>
    <t>Dublin GA Micro</t>
  </si>
  <si>
    <t>Dublin-Laurens County GA</t>
  </si>
  <si>
    <t>Savannah GA Metro</t>
  </si>
  <si>
    <t>Savannah GA</t>
  </si>
  <si>
    <t>Statesboro GA Micro</t>
  </si>
  <si>
    <t>Statesboro-Bulloch County GA</t>
  </si>
  <si>
    <t>Valdosta GA Metro</t>
  </si>
  <si>
    <t>Valdosta GA</t>
  </si>
  <si>
    <t>Hawaii</t>
  </si>
  <si>
    <t>Urban Honolulu HI Metro</t>
  </si>
  <si>
    <t>Honolulu HI</t>
  </si>
  <si>
    <t>Idaho</t>
  </si>
  <si>
    <t>Boise City ID Metro</t>
  </si>
  <si>
    <t>Boise ID</t>
  </si>
  <si>
    <t>Twin Falls ID Micro</t>
  </si>
  <si>
    <t>Twin Falls ID</t>
  </si>
  <si>
    <t>Illinois</t>
  </si>
  <si>
    <t>Bloomington IL Metro</t>
  </si>
  <si>
    <t>Bloomington-Normal IL</t>
  </si>
  <si>
    <t>Champaign-Urbana IL Metro</t>
  </si>
  <si>
    <t>Champaign-Urbana IL</t>
  </si>
  <si>
    <t>Danville IL Metro</t>
  </si>
  <si>
    <t>Danville IL</t>
  </si>
  <si>
    <t>Decatur IL Metro</t>
  </si>
  <si>
    <t>Decatur IL</t>
  </si>
  <si>
    <t>Kankakee IL Metro</t>
  </si>
  <si>
    <t>Kankakee IL</t>
  </si>
  <si>
    <t>Peoria IL Metro</t>
  </si>
  <si>
    <t>Peoria IL</t>
  </si>
  <si>
    <t>Rockford IL Metro</t>
  </si>
  <si>
    <t>Rockford IL</t>
  </si>
  <si>
    <t>Springfield IL Metro</t>
  </si>
  <si>
    <t>Springfield IL</t>
  </si>
  <si>
    <t>Indiana</t>
  </si>
  <si>
    <t>Bloomington IN Metro</t>
  </si>
  <si>
    <t>Bloomington IN</t>
  </si>
  <si>
    <t>Elkhart-Goshen IN Metro</t>
  </si>
  <si>
    <t>Elkhart-Goshen IN</t>
  </si>
  <si>
    <t>Evansville IN-KY Metro</t>
  </si>
  <si>
    <t>Evansville IN</t>
  </si>
  <si>
    <t>Fort Wayne IN Metro</t>
  </si>
  <si>
    <t>Fort Wayne-Allen County IN</t>
  </si>
  <si>
    <t>Indianapolis IN</t>
  </si>
  <si>
    <t>Kokomo IN Metro</t>
  </si>
  <si>
    <t>Kokomo IN</t>
  </si>
  <si>
    <t>Lafayette-West Lafayette IN Metro</t>
  </si>
  <si>
    <t>Lafayette IN</t>
  </si>
  <si>
    <t>Richmond IN Micro</t>
  </si>
  <si>
    <t>Richmond IN</t>
  </si>
  <si>
    <t>South Bend-Mishawaka IN-MI Metro</t>
  </si>
  <si>
    <t>South Bend IN</t>
  </si>
  <si>
    <t>Terre Haute IN Metro</t>
  </si>
  <si>
    <t>Terre Haute IN</t>
  </si>
  <si>
    <t>Iowa</t>
  </si>
  <si>
    <t>Ames IA Metro</t>
  </si>
  <si>
    <t>Ames IA</t>
  </si>
  <si>
    <t>Burlington IA-IL Micro</t>
  </si>
  <si>
    <t>Burlington IA</t>
  </si>
  <si>
    <t>Cedar Rapids IA Metro</t>
  </si>
  <si>
    <t>Cedar Rapids IA</t>
  </si>
  <si>
    <t>Davenport-Moline-Rock Island IA-IL Metro</t>
  </si>
  <si>
    <t>Davenport-Moline-Rock Is IA-IL</t>
  </si>
  <si>
    <t>Dubuque IA Metro</t>
  </si>
  <si>
    <t>Dubuque IA</t>
  </si>
  <si>
    <t>Iowa City IA Metro</t>
  </si>
  <si>
    <t>Iowa City IA</t>
  </si>
  <si>
    <t>Mason City IA Micro</t>
  </si>
  <si>
    <t>Mason City IA</t>
  </si>
  <si>
    <t>Sioux City IA-NE-SD Metro</t>
  </si>
  <si>
    <t>Sioux City IA</t>
  </si>
  <si>
    <t>Waterloo-Cedar Falls IA Metro</t>
  </si>
  <si>
    <t>Waterloo-Cedar Falls IA</t>
  </si>
  <si>
    <t>Kansas</t>
  </si>
  <si>
    <t>Dodge City KS Micro</t>
  </si>
  <si>
    <t>Dodge City KS</t>
  </si>
  <si>
    <t>Manhattan KS Metro</t>
  </si>
  <si>
    <t>Manhattan KS</t>
  </si>
  <si>
    <t>Pittsburg KS Micro</t>
  </si>
  <si>
    <t>Pittsburg KS</t>
  </si>
  <si>
    <t>Salina KS Micro</t>
  </si>
  <si>
    <t>Salina KS</t>
  </si>
  <si>
    <t>Topeka KS Metro</t>
  </si>
  <si>
    <t>Topeka KS</t>
  </si>
  <si>
    <t>Wichita KS Metro</t>
  </si>
  <si>
    <t>Wichita KS</t>
  </si>
  <si>
    <t>Kentucky</t>
  </si>
  <si>
    <t>Lexington-Fayette KY Metro</t>
  </si>
  <si>
    <t>Lexington KY</t>
  </si>
  <si>
    <t>Louisville-Jefferson County KY-IN Metro</t>
  </si>
  <si>
    <t>Louisville KY</t>
  </si>
  <si>
    <t>Louisiana</t>
  </si>
  <si>
    <t>Alexandria LA Metro</t>
  </si>
  <si>
    <t>Alexandria LA</t>
  </si>
  <si>
    <t>Baton Rouge LA Metro</t>
  </si>
  <si>
    <t>Baton Rouge LA</t>
  </si>
  <si>
    <t>Houma-Thibodaux LA Metro</t>
  </si>
  <si>
    <t>Houma-Terrebonne Parish LA</t>
  </si>
  <si>
    <t>Thibodaux-Lafourche Parish LA</t>
  </si>
  <si>
    <t>Lafayette LA Metro</t>
  </si>
  <si>
    <t>Lafayette LA</t>
  </si>
  <si>
    <t>Lake Charles LA Metro</t>
  </si>
  <si>
    <t>Lake Charles LA</t>
  </si>
  <si>
    <t>Monroe LA Metro</t>
  </si>
  <si>
    <t>Monroe LA</t>
  </si>
  <si>
    <t>New Orleans-Metairie LA Metro</t>
  </si>
  <si>
    <t>New Orleans LA</t>
  </si>
  <si>
    <t>Shreveport-Bossier City LA Metro</t>
  </si>
  <si>
    <t>Shreveport-Bossier City LA</t>
  </si>
  <si>
    <t>Maine</t>
  </si>
  <si>
    <t>Portland-South Portland ME Metro</t>
  </si>
  <si>
    <t>Portland ME</t>
  </si>
  <si>
    <t>Maryland</t>
  </si>
  <si>
    <t>Baltimore-Columbia-Towson MD Metro</t>
  </si>
  <si>
    <t>Baltimore MD</t>
  </si>
  <si>
    <t>Bethesda-Gaithersburg-Frederick MD</t>
  </si>
  <si>
    <t>Massachusetts</t>
  </si>
  <si>
    <t>Boston MA Metro Div.</t>
  </si>
  <si>
    <t>Boston MA</t>
  </si>
  <si>
    <t>Pittsfield MA Metro</t>
  </si>
  <si>
    <t>Pittsfield MA</t>
  </si>
  <si>
    <t>Michigan</t>
  </si>
  <si>
    <t>Detroit-Dearborn-Livonia MI Metro Div.</t>
  </si>
  <si>
    <t>Detroit MI</t>
  </si>
  <si>
    <t>Grand Rapids-Kentwood MI Metro</t>
  </si>
  <si>
    <t>Grand Rapids MI</t>
  </si>
  <si>
    <t>Kalamazoo-Portage MI Metro</t>
  </si>
  <si>
    <t>Kalamazoo MI</t>
  </si>
  <si>
    <t>Minnesota</t>
  </si>
  <si>
    <t>Mankato MN Metro</t>
  </si>
  <si>
    <t>Mankato MN</t>
  </si>
  <si>
    <t>Minneapolis-St. Paul-Bloomington MN-WI Metro</t>
  </si>
  <si>
    <t>Minneapolis MN</t>
  </si>
  <si>
    <t>St. Paul MN</t>
  </si>
  <si>
    <t>St. Cloud MN Metro</t>
  </si>
  <si>
    <t>St. Cloud MN</t>
  </si>
  <si>
    <t>Mississippi</t>
  </si>
  <si>
    <t>Hattiesburg MS Metro</t>
  </si>
  <si>
    <t>Hattiesburg MS</t>
  </si>
  <si>
    <t>Jackson MS Metro</t>
  </si>
  <si>
    <t>Jackson MS</t>
  </si>
  <si>
    <t>Meridian MS Micro</t>
  </si>
  <si>
    <t>Meridian MS</t>
  </si>
  <si>
    <t>Tupelo MS Micro</t>
  </si>
  <si>
    <t>Tupelo MS</t>
  </si>
  <si>
    <t>Missouri</t>
  </si>
  <si>
    <t>Columbia MO Metro</t>
  </si>
  <si>
    <t>Columbia MO</t>
  </si>
  <si>
    <t>Joplin MO Metro</t>
  </si>
  <si>
    <t>Joplin MO</t>
  </si>
  <si>
    <t>Kansas City MO-KS Metro</t>
  </si>
  <si>
    <t>Kansas City MO-KS</t>
  </si>
  <si>
    <t>St. Louis MO-IL Metro</t>
  </si>
  <si>
    <t>St. Louis MO-IL</t>
  </si>
  <si>
    <t>Springfield MO Metro</t>
  </si>
  <si>
    <t>Springfield MO</t>
  </si>
  <si>
    <t>Montana</t>
  </si>
  <si>
    <t>Bozeman MT Micro</t>
  </si>
  <si>
    <t>Bozeman MT</t>
  </si>
  <si>
    <t>Great Falls MT Metro</t>
  </si>
  <si>
    <t>Great Falls MT</t>
  </si>
  <si>
    <t>Nebraska</t>
  </si>
  <si>
    <t>Hastings NE Micro</t>
  </si>
  <si>
    <t>Hastings NE</t>
  </si>
  <si>
    <t>Lincoln NE Metro</t>
  </si>
  <si>
    <t>Lincoln NE</t>
  </si>
  <si>
    <t>Omaha-Council Bluffs NE-IA Metro</t>
  </si>
  <si>
    <t>Omaha NE</t>
  </si>
  <si>
    <t>Nevada</t>
  </si>
  <si>
    <t>Las Vegas-Henderson-Paradise NV Metro</t>
  </si>
  <si>
    <t>Las Vegas NV</t>
  </si>
  <si>
    <t>Reno NV Metro</t>
  </si>
  <si>
    <t>Reno-Sparks NV</t>
  </si>
  <si>
    <t>New Hampshire</t>
  </si>
  <si>
    <t>Manchester-Nashua NH Metro</t>
  </si>
  <si>
    <t>Manchester NH</t>
  </si>
  <si>
    <t>New Jersey</t>
  </si>
  <si>
    <t>Newark NJ-PA Metro Div.</t>
  </si>
  <si>
    <t>Newark-Elizabeth NJ</t>
  </si>
  <si>
    <t>New York-Jersey City-White Plains NY-NJ Metro Div.</t>
  </si>
  <si>
    <t>Bergen-Passaic NJ</t>
  </si>
  <si>
    <t>Middlesex-Monmouth NJ</t>
  </si>
  <si>
    <t>Morristown NJ</t>
  </si>
  <si>
    <t>New Mexico</t>
  </si>
  <si>
    <t>Albuquerque NM Metro</t>
  </si>
  <si>
    <t>Las Cruces NM Metro</t>
  </si>
  <si>
    <t>Las Cruces NM</t>
  </si>
  <si>
    <t>New York</t>
  </si>
  <si>
    <t>Albany-Schenectady-Troy NY Metro</t>
  </si>
  <si>
    <t>Albany NY</t>
  </si>
  <si>
    <t>Buffalo-Cheektowaga NY Metro</t>
  </si>
  <si>
    <t>Buffalo NY</t>
  </si>
  <si>
    <t>New York (Brooklyn) NY</t>
  </si>
  <si>
    <t>New York (Manhattan) NY</t>
  </si>
  <si>
    <t>New York (Queens) NY</t>
  </si>
  <si>
    <t>Rochester NY Metro</t>
  </si>
  <si>
    <t>Rochester NY</t>
  </si>
  <si>
    <t>North Carolina</t>
  </si>
  <si>
    <t>Asheville NC Metro</t>
  </si>
  <si>
    <t>Asheville NC</t>
  </si>
  <si>
    <t>Charlotte-Concord-Gastonia NC-SC Metro</t>
  </si>
  <si>
    <t>Charlotte NC</t>
  </si>
  <si>
    <t>Salisbury NC</t>
  </si>
  <si>
    <t>Durham-Chapel Hill NC Metro</t>
  </si>
  <si>
    <t>Chapel Hill NC</t>
  </si>
  <si>
    <t>Raleigh-Cary NC Metro</t>
  </si>
  <si>
    <t>Raleigh NC</t>
  </si>
  <si>
    <t>Winston-Salem NC Metro</t>
  </si>
  <si>
    <t>Thomasville-Lexington NC</t>
  </si>
  <si>
    <t>Winston-Salem NC</t>
  </si>
  <si>
    <t>North Dakota</t>
  </si>
  <si>
    <t>Bismarck ND Metro</t>
  </si>
  <si>
    <t>Bismarck-Mandan ND</t>
  </si>
  <si>
    <t>Grand Forks ND-MN Metro</t>
  </si>
  <si>
    <t>Grand Forks ND</t>
  </si>
  <si>
    <t>Minot ND Micro</t>
  </si>
  <si>
    <t>Minot ND</t>
  </si>
  <si>
    <t>Ohio</t>
  </si>
  <si>
    <t>Cincinnati OH-KY-IN Metro</t>
  </si>
  <si>
    <t>Cincinnati OH</t>
  </si>
  <si>
    <t>Cleveland-Elyria OH Metro</t>
  </si>
  <si>
    <t>Cleveland OH</t>
  </si>
  <si>
    <t>Columbus OH Metro</t>
  </si>
  <si>
    <t>Columbus OH</t>
  </si>
  <si>
    <t>Dayton-Kettering OH Metro</t>
  </si>
  <si>
    <t>Dayton OH</t>
  </si>
  <si>
    <t>Findlay OH Micro</t>
  </si>
  <si>
    <t>Findlay OH</t>
  </si>
  <si>
    <t>Lima OH Metro</t>
  </si>
  <si>
    <t>Lima OH</t>
  </si>
  <si>
    <t>Oklahoma</t>
  </si>
  <si>
    <t>Enid OK Micro</t>
  </si>
  <si>
    <t>Enid OK</t>
  </si>
  <si>
    <t>Lawton OK Metro</t>
  </si>
  <si>
    <t>Lawton OK</t>
  </si>
  <si>
    <t>Muskogee OK Micro</t>
  </si>
  <si>
    <t>Muskogee OK</t>
  </si>
  <si>
    <t>Oklahoma City OK Metro</t>
  </si>
  <si>
    <t>Edmond OK</t>
  </si>
  <si>
    <t>Oklahoma City OK</t>
  </si>
  <si>
    <t>Ponca City OK Micro</t>
  </si>
  <si>
    <t>Ponca City OK</t>
  </si>
  <si>
    <t>Tulsa OK Metro</t>
  </si>
  <si>
    <t>Broken Arrow OK</t>
  </si>
  <si>
    <t>Tulsa OK</t>
  </si>
  <si>
    <t>Oregon</t>
  </si>
  <si>
    <t>Portland-Vancouver-Hillsboro OR-WA Metro</t>
  </si>
  <si>
    <t>Portland OR</t>
  </si>
  <si>
    <t>Pennsylvania</t>
  </si>
  <si>
    <t>Allentown-Bethlehem-Easton PA-NJ Metro</t>
  </si>
  <si>
    <t>Allentown PA</t>
  </si>
  <si>
    <t>Philadelphia PA</t>
  </si>
  <si>
    <t>Pittsburgh PA Metro</t>
  </si>
  <si>
    <t>Pittsburgh PA</t>
  </si>
  <si>
    <t>Reading PA Metro</t>
  </si>
  <si>
    <t>Reading PA</t>
  </si>
  <si>
    <t>Scranton PA</t>
  </si>
  <si>
    <t>Wilkes-Barre PA</t>
  </si>
  <si>
    <t>Rhode Island</t>
  </si>
  <si>
    <t>Providence-Warwick RI-MA Metro</t>
  </si>
  <si>
    <t>Providence RI</t>
  </si>
  <si>
    <t>South Carolina</t>
  </si>
  <si>
    <t>Charleston-North Charleston SC Metro</t>
  </si>
  <si>
    <t>Charleston-N Charleston SC</t>
  </si>
  <si>
    <t>Columbia SC Metro</t>
  </si>
  <si>
    <t>Columbia SC</t>
  </si>
  <si>
    <t>Greenville-Anderson SC Metro</t>
  </si>
  <si>
    <t>Greenville SC</t>
  </si>
  <si>
    <t>Spartanburg SC Metro</t>
  </si>
  <si>
    <t>Spartanburg SC</t>
  </si>
  <si>
    <t>South Dakota</t>
  </si>
  <si>
    <t>Pierre SD Micro</t>
  </si>
  <si>
    <t>Pierre SD</t>
  </si>
  <si>
    <t>Sioux Falls SD Metro</t>
  </si>
  <si>
    <t>Sioux Falls SD</t>
  </si>
  <si>
    <t>Tennessee</t>
  </si>
  <si>
    <t>Chattanooga TN-GA Metro</t>
  </si>
  <si>
    <t>Chattanooga TN</t>
  </si>
  <si>
    <t>Cookeville TN Micro</t>
  </si>
  <si>
    <t>Cookeville TN</t>
  </si>
  <si>
    <t>Jackson TN Metro</t>
  </si>
  <si>
    <t>Jackson-Madison County TN</t>
  </si>
  <si>
    <t>Knoxville TN Metro</t>
  </si>
  <si>
    <t>Knoxville TN</t>
  </si>
  <si>
    <t>Memphis TN-MS-AR Metro</t>
  </si>
  <si>
    <t>Memphis TN</t>
  </si>
  <si>
    <t>Morristown TN Metro</t>
  </si>
  <si>
    <t>Morristown TN</t>
  </si>
  <si>
    <t>Nashville-Davidson-Murfreesboro-Franklin TN Metro</t>
  </si>
  <si>
    <t>Nashville-Murfreesboro TN</t>
  </si>
  <si>
    <t>Texas</t>
  </si>
  <si>
    <t>Abilene TX Metro</t>
  </si>
  <si>
    <t>Abilene TX</t>
  </si>
  <si>
    <t>Amarillo TX Metro</t>
  </si>
  <si>
    <t>Amarillo TX</t>
  </si>
  <si>
    <t>Austin TX</t>
  </si>
  <si>
    <t>Cedar Park TX</t>
  </si>
  <si>
    <t>San Marcos TX</t>
  </si>
  <si>
    <t>Beaumont-Port Arthur TX Metro</t>
  </si>
  <si>
    <t>Beaumont TX</t>
  </si>
  <si>
    <t>Brownsville-Harlingen TX Metro</t>
  </si>
  <si>
    <t>Harlingen TX</t>
  </si>
  <si>
    <t>Corpus Christi TX Metro</t>
  </si>
  <si>
    <t>Corpus Christi TX</t>
  </si>
  <si>
    <t>Dallas TX</t>
  </si>
  <si>
    <t>Plano TX</t>
  </si>
  <si>
    <t>El Paso TX Metro</t>
  </si>
  <si>
    <t>El Paso TX</t>
  </si>
  <si>
    <t>Fort Worth TX</t>
  </si>
  <si>
    <t>Houston-The Woodlands-Sugar Land TX Metro</t>
  </si>
  <si>
    <t>Conroe TX</t>
  </si>
  <si>
    <t>Houston TX</t>
  </si>
  <si>
    <t>Killeen-Temple TX Metro</t>
  </si>
  <si>
    <t>Temple TX</t>
  </si>
  <si>
    <t>Longview TX Metro</t>
  </si>
  <si>
    <t>Longview TX</t>
  </si>
  <si>
    <t>Lubbock TX Metro</t>
  </si>
  <si>
    <t>Lubbock TX</t>
  </si>
  <si>
    <t>McAllen-Edinburg-Mission TX Metro</t>
  </si>
  <si>
    <t>McAllen TX</t>
  </si>
  <si>
    <t>Midland TX Metro</t>
  </si>
  <si>
    <t>Midland TX</t>
  </si>
  <si>
    <t>Nacogdoches TX Micro</t>
  </si>
  <si>
    <t>Nacogdoches TX</t>
  </si>
  <si>
    <t>Odessa TX Metro</t>
  </si>
  <si>
    <t>Odessa TX</t>
  </si>
  <si>
    <t>San Antonio-New Braunfels TX Metro</t>
  </si>
  <si>
    <t>San Antonio TX</t>
  </si>
  <si>
    <t>Texarkana TX-AR Metro</t>
  </si>
  <si>
    <t>Texarkana TX-AR</t>
  </si>
  <si>
    <t>Tyler TX Metro</t>
  </si>
  <si>
    <t>Tyler TX</t>
  </si>
  <si>
    <t>Waco TX Metro</t>
  </si>
  <si>
    <t>Waco TX</t>
  </si>
  <si>
    <t>Wichita Falls TX Metro</t>
  </si>
  <si>
    <t>Wichita Falls TX</t>
  </si>
  <si>
    <t>Utah</t>
  </si>
  <si>
    <t>Cedar City UT Micro</t>
  </si>
  <si>
    <t>Cedar City UT</t>
  </si>
  <si>
    <t>Ogden-Clearfield UT Metro</t>
  </si>
  <si>
    <t>Ogden UT</t>
  </si>
  <si>
    <t>Provo-Orem UT Metro</t>
  </si>
  <si>
    <t>Provo-Orem UT</t>
  </si>
  <si>
    <t>Salt Lake City UT Metro</t>
  </si>
  <si>
    <t>Salt Lake City UT</t>
  </si>
  <si>
    <t>Vermont</t>
  </si>
  <si>
    <t>Burlington-South Burlington VT Metro</t>
  </si>
  <si>
    <t>Burlington-Chittenden County VT</t>
  </si>
  <si>
    <t>Virginia</t>
  </si>
  <si>
    <t>Blacksburg-Christiansburg VA Metro</t>
  </si>
  <si>
    <t>Blacksburg VA</t>
  </si>
  <si>
    <t>Charlottesville VA Metro</t>
  </si>
  <si>
    <t>Charlottesville VA</t>
  </si>
  <si>
    <t>Danville VA Micro</t>
  </si>
  <si>
    <t>Danville City VA</t>
  </si>
  <si>
    <t>Lynchburg VA Metro</t>
  </si>
  <si>
    <t>Lynchburg VA</t>
  </si>
  <si>
    <t>Martinsville VA Micro</t>
  </si>
  <si>
    <t>Martinsville-Henry County VA</t>
  </si>
  <si>
    <t>Richmond VA Metro</t>
  </si>
  <si>
    <t>Richmond VA</t>
  </si>
  <si>
    <t>Roanoke VA Metro</t>
  </si>
  <si>
    <t>Roanoke VA</t>
  </si>
  <si>
    <t>Virginia Beach-Norfolk-Newport News VA-NC Metro</t>
  </si>
  <si>
    <t>Hampton Roads-SE Virginia VA</t>
  </si>
  <si>
    <t>Arlington VA</t>
  </si>
  <si>
    <t>Winchester VA-WV Metro</t>
  </si>
  <si>
    <t>Winchester VA-WV</t>
  </si>
  <si>
    <t>Washington</t>
  </si>
  <si>
    <t>Bellingham WA Metro</t>
  </si>
  <si>
    <t>Bellingham WA</t>
  </si>
  <si>
    <t>Kennewick-Richland WA Metro</t>
  </si>
  <si>
    <t>Kennewick-Richland-Pasco WA</t>
  </si>
  <si>
    <t>Moses Lake WA Micro</t>
  </si>
  <si>
    <t>Moses Lake WA</t>
  </si>
  <si>
    <t>Mount Vernon-Anacortes WA Metro</t>
  </si>
  <si>
    <t>Mount Vernon-Skagit County WA</t>
  </si>
  <si>
    <t>Olympia-Lacey-Tumwater WA Metro</t>
  </si>
  <si>
    <t>Olympia WA</t>
  </si>
  <si>
    <t>Kitsap County WA</t>
  </si>
  <si>
    <t>Seattle WA</t>
  </si>
  <si>
    <t>Spokane-Spokane Valley WA Metro</t>
  </si>
  <si>
    <t>Spokane WA</t>
  </si>
  <si>
    <t>Wenatchee WA Metro</t>
  </si>
  <si>
    <t>Wenatchee WA</t>
  </si>
  <si>
    <t>Yakima WA Metro</t>
  </si>
  <si>
    <t>Yakima WA</t>
  </si>
  <si>
    <t>West Virginia</t>
  </si>
  <si>
    <t>Morgantown WV Metro</t>
  </si>
  <si>
    <t>Morgantown WV</t>
  </si>
  <si>
    <t>Wisconsin</t>
  </si>
  <si>
    <t>Eau Claire WI Metro</t>
  </si>
  <si>
    <t>Eau Claire WI</t>
  </si>
  <si>
    <t>Fond du Lac WI Metro</t>
  </si>
  <si>
    <t>Fond du Lac WI</t>
  </si>
  <si>
    <t>Green Bay WI Metro</t>
  </si>
  <si>
    <t>Green Bay WI</t>
  </si>
  <si>
    <t>Madison WI Metro</t>
  </si>
  <si>
    <t>Madison WI</t>
  </si>
  <si>
    <t>Milwaukee-Waukesha WI Metro</t>
  </si>
  <si>
    <t>Milwaukee-Waukesha WI</t>
  </si>
  <si>
    <t>Wisconsin Rapids-Marshfield WI Micro</t>
  </si>
  <si>
    <t>Marshfield WI</t>
  </si>
  <si>
    <t>Wyoming</t>
  </si>
  <si>
    <t>Casper WY Metro</t>
  </si>
  <si>
    <t>Casper WY</t>
  </si>
  <si>
    <t>Laramie WY Micro</t>
  </si>
  <si>
    <t>Laramie WY</t>
  </si>
  <si>
    <t>Puerto Rico</t>
  </si>
  <si>
    <t>29A</t>
  </si>
  <si>
    <t>29B</t>
  </si>
  <si>
    <t>GRND</t>
  </si>
  <si>
    <t>SAU</t>
  </si>
  <si>
    <t>FRY</t>
  </si>
  <si>
    <t>HGAL</t>
  </si>
  <si>
    <t>DOZEN</t>
  </si>
  <si>
    <t>MARGA</t>
  </si>
  <si>
    <t>PAR</t>
  </si>
  <si>
    <t>POTA</t>
  </si>
  <si>
    <t>BANA</t>
  </si>
  <si>
    <t>LET</t>
  </si>
  <si>
    <t>ORANG</t>
  </si>
  <si>
    <t>COF</t>
  </si>
  <si>
    <t>SWEET</t>
  </si>
  <si>
    <t>PEACH</t>
  </si>
  <si>
    <t>CAS-</t>
  </si>
  <si>
    <t>COOKING</t>
  </si>
  <si>
    <t>FROZN</t>
  </si>
  <si>
    <t>POTATO</t>
  </si>
  <si>
    <t>APT</t>
  </si>
  <si>
    <t>HOME</t>
  </si>
  <si>
    <t>MORT</t>
  </si>
  <si>
    <t>ALL-</t>
  </si>
  <si>
    <t>PART</t>
  </si>
  <si>
    <t>OTHER</t>
  </si>
  <si>
    <t>TOTAL</t>
  </si>
  <si>
    <t>TIRE</t>
  </si>
  <si>
    <t>GASO</t>
  </si>
  <si>
    <t>OPTO</t>
  </si>
  <si>
    <t>DEN</t>
  </si>
  <si>
    <t>IBUPRO</t>
  </si>
  <si>
    <t>PRESCRIP</t>
  </si>
  <si>
    <t>HMBGR</t>
  </si>
  <si>
    <t>CHICK</t>
  </si>
  <si>
    <t>HAIR</t>
  </si>
  <si>
    <t>BEAUT</t>
  </si>
  <si>
    <t>TOOTH</t>
  </si>
  <si>
    <t>SHAM</t>
  </si>
  <si>
    <t>DRY</t>
  </si>
  <si>
    <t>MEN'S</t>
  </si>
  <si>
    <t>BOY'S</t>
  </si>
  <si>
    <t>WOMEN'S</t>
  </si>
  <si>
    <t>WASHR</t>
  </si>
  <si>
    <t>NEWS</t>
  </si>
  <si>
    <t>TENNS</t>
  </si>
  <si>
    <t>VET</t>
  </si>
  <si>
    <t>BEEF</t>
  </si>
  <si>
    <t>SAGE</t>
  </si>
  <si>
    <t>MILK</t>
  </si>
  <si>
    <t>EGGS</t>
  </si>
  <si>
    <t>RINE</t>
  </si>
  <si>
    <t>MESAN</t>
  </si>
  <si>
    <t>TOES</t>
  </si>
  <si>
    <t>NAS</t>
  </si>
  <si>
    <t>TUCE</t>
  </si>
  <si>
    <t>JUICE</t>
  </si>
  <si>
    <t>FEE</t>
  </si>
  <si>
    <t>PEAS</t>
  </si>
  <si>
    <t>ES</t>
  </si>
  <si>
    <t>CADE</t>
  </si>
  <si>
    <t>OIL</t>
  </si>
  <si>
    <t>MEAL</t>
  </si>
  <si>
    <t>CORN</t>
  </si>
  <si>
    <t>CHIPS</t>
  </si>
  <si>
    <t>RENT</t>
  </si>
  <si>
    <t>PRICE</t>
  </si>
  <si>
    <t>RATE (%)</t>
  </si>
  <si>
    <t>P+I</t>
  </si>
  <si>
    <t>ELECT</t>
  </si>
  <si>
    <t>ENERGY</t>
  </si>
  <si>
    <t>BAL</t>
  </si>
  <si>
    <t>LINE</t>
  </si>
  <si>
    <t>METRIST</t>
  </si>
  <si>
    <t>TIST</t>
  </si>
  <si>
    <t>FEN</t>
  </si>
  <si>
    <t>TION DRUG</t>
  </si>
  <si>
    <t>SAND</t>
  </si>
  <si>
    <t>EN</t>
  </si>
  <si>
    <t>CUT</t>
  </si>
  <si>
    <t>SALON</t>
  </si>
  <si>
    <t>PASTE</t>
  </si>
  <si>
    <t>POO</t>
  </si>
  <si>
    <t>CLEAN</t>
  </si>
  <si>
    <t>SHIRT</t>
  </si>
  <si>
    <t>JEANS</t>
  </si>
  <si>
    <t>SLACKS</t>
  </si>
  <si>
    <t>REPR</t>
  </si>
  <si>
    <t>PAPER</t>
  </si>
  <si>
    <t>YOGA</t>
  </si>
  <si>
    <t>BALLS</t>
  </si>
  <si>
    <t>SERVICES</t>
  </si>
  <si>
    <t>SUMMARY STATISTICS</t>
  </si>
  <si>
    <t>NUMBER OF CITIES</t>
  </si>
  <si>
    <t>MINIMUM</t>
  </si>
  <si>
    <t>MAXIMUM</t>
  </si>
  <si>
    <t>MEDIAN</t>
  </si>
  <si>
    <t>MEAN</t>
  </si>
  <si>
    <t>STANDARD DEVIATION</t>
  </si>
  <si>
    <t>RELATIVE STANDARD DEVIATION</t>
  </si>
  <si>
    <t>Kodiak AK</t>
  </si>
  <si>
    <t>Bakersfield CA Metro</t>
  </si>
  <si>
    <t>Bakersfield CA</t>
  </si>
  <si>
    <t>Modesto CA Metro</t>
  </si>
  <si>
    <t>Modesto CA</t>
  </si>
  <si>
    <t>Salisbury MD-DE Metro</t>
  </si>
  <si>
    <t>Sussex County DE</t>
  </si>
  <si>
    <t>Gainesville FL Metro</t>
  </si>
  <si>
    <t>Gainesville FL</t>
  </si>
  <si>
    <t>Chicago IL</t>
  </si>
  <si>
    <t>Des Moines-West Des Moines IA Metro</t>
  </si>
  <si>
    <t>Des Moines IA</t>
  </si>
  <si>
    <t>Hutchinson KS Micro</t>
  </si>
  <si>
    <t>Hutchinson KS</t>
  </si>
  <si>
    <t>Benton Harbor MI</t>
  </si>
  <si>
    <t>Vineland NJ</t>
  </si>
  <si>
    <t>Albuquerque NM</t>
  </si>
  <si>
    <t>Burlington NC Metro</t>
  </si>
  <si>
    <t>Burlington NC</t>
  </si>
  <si>
    <t>Ardmore OK Micro</t>
  </si>
  <si>
    <t>Ardmore OK</t>
  </si>
  <si>
    <t>Norman OK</t>
  </si>
  <si>
    <t>Hilton Head Island-Bluffton SC Metro</t>
  </si>
  <si>
    <t>Hilton Head Island SC</t>
  </si>
  <si>
    <t>St. George UT Metro</t>
  </si>
  <si>
    <t>St. George UT</t>
  </si>
  <si>
    <t>Alexandria VA</t>
  </si>
  <si>
    <t/>
  </si>
  <si>
    <t>Sacramento-Roseville-Folsom CA Metro</t>
  </si>
  <si>
    <t>Eugene-Springfield OR Metro</t>
  </si>
  <si>
    <t>Eugene OR</t>
  </si>
  <si>
    <t>Erie PA Metro</t>
  </si>
  <si>
    <t>Erie PA</t>
  </si>
  <si>
    <t>Scranton-Wilkes-Barre PA Metro</t>
  </si>
  <si>
    <t>Rapid City SD Metro</t>
  </si>
  <si>
    <t>Rapid City SD</t>
  </si>
  <si>
    <t>Austin-Round Rock-Georgetown TX Metro</t>
  </si>
  <si>
    <t>Bremerton-Silverdale-Port Orchard WA Metro</t>
  </si>
  <si>
    <t>Charleston WV Metro</t>
  </si>
  <si>
    <t>Charleston WV</t>
  </si>
  <si>
    <t>Cheyenne WY Metro</t>
  </si>
  <si>
    <t>Cheyenne WY</t>
  </si>
  <si>
    <t>San Juan-Bayamón-Caguas PR Metro</t>
  </si>
  <si>
    <t>San Juan-Bayamón-Caguas PR</t>
  </si>
  <si>
    <t>Niles MI Metro</t>
  </si>
  <si>
    <t>Oakland-Berkeley-Livermore CA Metro Div.</t>
  </si>
  <si>
    <t>San Francisco-San Mateo-Redwood City CA Metro Div.</t>
  </si>
  <si>
    <t>Fort Lauderdale-Pompano Beach-Sunrise FL Metro Div.</t>
  </si>
  <si>
    <t>Chicago-Naperville-Evanston IL Metro Div.</t>
  </si>
  <si>
    <t>Frederick-Gaithersburg-Rockville MD Metro Div.</t>
  </si>
  <si>
    <t>Dallas-Plano-Irving TX Metro Div.</t>
  </si>
  <si>
    <t>Fort Worth-Arlington-Grapevine TX Metro Div.</t>
  </si>
  <si>
    <t>Seattle-Bellevue-Kent WA Metro Div.</t>
  </si>
  <si>
    <t>New Brunswick-Lakewood Metro Div.</t>
  </si>
  <si>
    <t>Philadelphia PA Metro Div.</t>
  </si>
  <si>
    <t>Non-Metro US</t>
  </si>
  <si>
    <t>Douglasville-Douglas County GA</t>
  </si>
  <si>
    <t>Little Rock-North Little Rock AR</t>
  </si>
  <si>
    <t>Cambridge-Newton-Framingham MA Metro Div.</t>
  </si>
  <si>
    <t>Framingham-Natick MA</t>
  </si>
  <si>
    <t>Sandoval-Rio Rancho NM</t>
  </si>
  <si>
    <t>Utica-Rome NY Metro</t>
  </si>
  <si>
    <t>Utica-Rome NY</t>
  </si>
  <si>
    <t>Harrisburg-Carlisle PA Metro</t>
  </si>
  <si>
    <t>Harrisburg PA</t>
  </si>
  <si>
    <t>Maury County TN</t>
  </si>
  <si>
    <t>Indianapolis-Carmel-Anderson IN Metro</t>
  </si>
  <si>
    <t>Muncie IN Metro</t>
  </si>
  <si>
    <t>Muncie IN</t>
  </si>
  <si>
    <t>Cape Girardeau MO-IL Metro</t>
  </si>
  <si>
    <t>Cape Girardeau MO</t>
  </si>
  <si>
    <t>Durham NC</t>
  </si>
  <si>
    <t>Akron OH Metro</t>
  </si>
  <si>
    <t>Akron OH</t>
  </si>
  <si>
    <t>Ashland OH Micro</t>
  </si>
  <si>
    <t>Ashland OH</t>
  </si>
  <si>
    <t>Tacoma-Lakewood WA Metro Div.</t>
  </si>
  <si>
    <t>Tacoma WA</t>
  </si>
  <si>
    <t>The items and weights in this study are listed below.  Weights calculated by C2ER are based on data extracted from the 2021 US Consumer Expenditure Survey, BLS.</t>
  </si>
  <si>
    <t>2023 First Quarter Data</t>
  </si>
  <si>
    <t>Published May 2023</t>
  </si>
  <si>
    <t>COST OF LIVING INDEX
COPYRIGHT 2023
ISSN 0740-7130
C2ER P.O. Box 100127 Arlington VA 22210 USA
REPRODUCTION OF THIS REPORT IS PROHIBITED</t>
  </si>
  <si>
    <r>
      <t xml:space="preserve">The </t>
    </r>
    <r>
      <rPr>
        <i/>
        <sz val="10"/>
        <rFont val="Arial"/>
        <family val="2"/>
      </rPr>
      <t>Index</t>
    </r>
    <r>
      <rPr>
        <sz val="10"/>
        <rFont val="Arial"/>
        <family val="2"/>
      </rPr>
      <t xml:space="preserve"> reflects cost differentials for professional and executive households in the top income quintile. Operationally, this standard of living is set by the weighting structure. Homeownership costs, for example, are more heavily weighted than they would be if the Index reflected a clerical worker standard of living or average costs for all urban consumers. (Weights for component indexes appear above column headings—e.g., 15.73% for Grocery Items.)</t>
    </r>
  </si>
  <si>
    <t>Athens-Clarke County GA Metro</t>
  </si>
  <si>
    <t>Athens GA</t>
  </si>
  <si>
    <t>Columbus GA-AL Metro</t>
  </si>
  <si>
    <t>Columbus GA</t>
  </si>
  <si>
    <t>Macon-Bibb County GA Metro</t>
  </si>
  <si>
    <t>Macon GA</t>
  </si>
  <si>
    <t>Herkimer County NY</t>
  </si>
  <si>
    <t>Nassau County-Suffolk County NY Metro Div.</t>
  </si>
  <si>
    <t>Nassau County NY</t>
  </si>
  <si>
    <t>Syracuse NY Metro</t>
  </si>
  <si>
    <t>Syracuse NY</t>
  </si>
  <si>
    <t>Fargo ND-MN Metro</t>
  </si>
  <si>
    <t>Fargo-Moorhead ND-MN</t>
  </si>
  <si>
    <t>Everett WA</t>
  </si>
  <si>
    <t>Seattle-Bellevue-Kent WA Metro</t>
  </si>
  <si>
    <t>Kent WA</t>
  </si>
  <si>
    <t>2023 Q1 Index</t>
  </si>
  <si>
    <t>2023 Q1</t>
  </si>
  <si>
    <t>2023 Q1 Average Prices</t>
  </si>
  <si>
    <t>Utica-Rome Metro</t>
  </si>
  <si>
    <t>2022 Q1 - 2023 Q1 Index</t>
  </si>
  <si>
    <t>2022 Q1 - 2023 Q1 Average Prices</t>
  </si>
  <si>
    <t>2022 Q1 - 2023 Q1</t>
  </si>
  <si>
    <r>
      <t xml:space="preserve">SUBSCRIPTIONS: </t>
    </r>
    <r>
      <rPr>
        <sz val="10"/>
        <rFont val="Arial"/>
        <family val="2"/>
      </rPr>
      <t>This quarterly report is available by subscription for US$300 per year. Subscriptions begin with the current issue unless the subscriber specifies otherwise. Single copies of current or back reports may be purchased for $90 each. Electronic subscriptions are available for $300 for four quarters. Combined print/electronic subscriptions are available for $355 per year. Order forms are available from the C2ER Subscription Office (voice 703-522-4980, fax 480-393-5098, or www.c2er.org). Please call or e-mail info@c2er.org about international orders.</t>
    </r>
  </si>
  <si>
    <r>
      <t>ABOUT THE INDEX:</t>
    </r>
    <r>
      <rPr>
        <sz val="10"/>
        <rFont val="Arial"/>
        <family val="2"/>
      </rPr>
      <t xml:space="preserve"> C2ER produces the </t>
    </r>
    <r>
      <rPr>
        <i/>
        <sz val="10"/>
        <rFont val="Arial"/>
        <family val="2"/>
      </rPr>
      <t>Cost of Living Index</t>
    </r>
    <r>
      <rPr>
        <sz val="10"/>
        <rFont val="Arial"/>
        <family val="2"/>
      </rPr>
      <t xml:space="preserve"> to provide a useful and reasonably accurate measure of living cost differences among urban areas. Items on which the Index is based have been carefully chosen to reflect the different categories of consumer expenditures. Weights assigned to relative costs are based on government survey data on expenditure patterns for professional and executive households. All items are priced in each place at a specified time and according to standardized specifications. Starting in 2023, C2ER has partnered with Datasembly – provider of the broadest set of standard metrics for tracking and understanding pricing, promotion, and assortment trends in the grocery industry. The C2ER grocery index is drawing data from over 320 million grocery prices derived from 1.5 trillion historical data points collected across the country to generate the most accurate data possible. Datasembly’s weekly collection covers 200 national and regional retailers and quick service restaurants representing over 150,000 brick and mortar locations across 30,000 zip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</si>
</sst>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00"/>
    <numFmt numFmtId="166" formatCode="0.0"/>
    <numFmt numFmtId="167" formatCode="00\-00000\-000"/>
    <numFmt numFmtId="168" formatCode="&quot;$&quot;#,##0.00"/>
    <numFmt numFmtId="169" formatCode="&quot;$&quot;#,##0"/>
    <numFmt numFmtId="170" formatCode="&quot;$&quot;#,##0.000"/>
    <numFmt numFmtId="171" formatCode="_(&quot;$&quot;* #,##0_);_(&quot;$&quot;* \(#,##0\);_(&quot;$&quot;* &quot;-&quot;??_);_(@_)"/>
    <numFmt numFmtId="172" formatCode="_(&quot;$&quot;* #,##0.000_);_(&quot;$&quot;* \(#,##0.000\);_(&quot;$&quot;* &quot;-&quot;??_);_(@_)"/>
    <numFmt numFmtId="173" formatCode="0.000000"/>
  </numFmts>
  <fonts count="23" x14ac:knownFonts="1">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u/>
      <sz val="10"/>
      <name val="Arial"/>
      <family val="2"/>
    </font>
    <font>
      <b/>
      <i/>
      <sz val="10"/>
      <name val="Arial"/>
      <family val="2"/>
    </font>
    <font>
      <sz val="8"/>
      <name val="Symbol"/>
      <family val="1"/>
      <charset val="2"/>
    </font>
    <font>
      <b/>
      <sz val="12"/>
      <color indexed="16"/>
      <name val="Arial"/>
      <family val="2"/>
    </font>
    <font>
      <sz val="10"/>
      <color indexed="13"/>
      <name val="Arial"/>
      <family val="2"/>
    </font>
    <font>
      <b/>
      <sz val="10"/>
      <color indexed="13"/>
      <name val="Arial"/>
      <family val="2"/>
    </font>
    <font>
      <b/>
      <sz val="10"/>
      <color indexed="8"/>
      <name val="Arial"/>
      <family val="2"/>
    </font>
    <font>
      <sz val="10"/>
      <color indexed="8"/>
      <name val="Arial"/>
      <family val="2"/>
    </font>
    <font>
      <b/>
      <sz val="10"/>
      <color indexed="43"/>
      <name val="Arial"/>
      <family val="2"/>
    </font>
    <font>
      <sz val="10"/>
      <color indexed="9"/>
      <name val="Arial"/>
      <family val="2"/>
    </font>
    <font>
      <b/>
      <sz val="11"/>
      <name val="Arial"/>
      <family val="2"/>
    </font>
    <font>
      <b/>
      <sz val="16"/>
      <name val="Arial"/>
      <family val="2"/>
    </font>
    <font>
      <b/>
      <sz val="10"/>
      <color indexed="9"/>
      <name val="Arial"/>
      <family val="2"/>
    </font>
    <font>
      <b/>
      <sz val="16"/>
      <color indexed="9"/>
      <name val="Arial"/>
      <family val="2"/>
    </font>
    <font>
      <b/>
      <sz val="10"/>
      <color rgb="FFFFFF00"/>
      <name val="Arial"/>
      <family val="2"/>
    </font>
    <font>
      <sz val="11"/>
      <color rgb="FF9C6500"/>
      <name val="Calibri"/>
      <family val="2"/>
      <scheme val="minor"/>
    </font>
    <font>
      <sz val="11"/>
      <color indexed="8"/>
      <name val="Calibri"/>
      <family val="2"/>
      <scheme val="minor"/>
    </font>
  </fonts>
  <fills count="1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indexed="60"/>
        <bgColor indexed="64"/>
      </patternFill>
    </fill>
    <fill>
      <patternFill patternType="solid">
        <fgColor indexed="9"/>
        <bgColor indexed="64"/>
      </patternFill>
    </fill>
    <fill>
      <patternFill patternType="solid">
        <fgColor indexed="56"/>
        <bgColor indexed="64"/>
      </patternFill>
    </fill>
    <fill>
      <patternFill patternType="solid">
        <fgColor theme="4" tint="0.59999389629810485"/>
        <bgColor indexed="65"/>
      </patternFill>
    </fill>
    <fill>
      <patternFill patternType="solid">
        <fgColor rgb="FFFFFFCC"/>
      </patternFill>
    </fill>
    <fill>
      <patternFill patternType="solid">
        <fgColor rgb="FFFF0000"/>
        <bgColor indexed="64"/>
      </patternFill>
    </fill>
    <fill>
      <patternFill patternType="solid">
        <fgColor theme="4" tint="0.79998168889431442"/>
        <bgColor indexed="64"/>
      </patternFill>
    </fill>
    <fill>
      <patternFill patternType="solid">
        <fgColor rgb="FFFFEB9C"/>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8" borderId="9" applyNumberFormat="0" applyFont="0" applyAlignment="0" applyProtection="0"/>
    <xf numFmtId="9" fontId="3" fillId="0" borderId="0" applyFont="0" applyFill="0" applyBorder="0" applyAlignment="0" applyProtection="0"/>
    <xf numFmtId="0" fontId="1" fillId="0" borderId="0"/>
    <xf numFmtId="0" fontId="21" fillId="11"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116">
    <xf numFmtId="0" fontId="0" fillId="0" borderId="0" xfId="0"/>
    <xf numFmtId="0" fontId="0" fillId="0" borderId="0" xfId="0" applyAlignment="1">
      <alignment readingOrder="1"/>
    </xf>
    <xf numFmtId="0" fontId="0" fillId="0" borderId="0" xfId="0" applyAlignment="1">
      <alignment horizontal="center"/>
    </xf>
    <xf numFmtId="0" fontId="8" fillId="0" borderId="0" xfId="0" applyFont="1" applyAlignment="1">
      <alignment horizontal="justify"/>
    </xf>
    <xf numFmtId="0" fontId="0" fillId="0" borderId="0" xfId="0" applyAlignment="1">
      <alignment horizontal="center" wrapText="1"/>
    </xf>
    <xf numFmtId="0" fontId="4" fillId="0" borderId="0" xfId="0" applyFont="1" applyAlignment="1">
      <alignment horizontal="left" wrapText="1" readingOrder="1"/>
    </xf>
    <xf numFmtId="0" fontId="10" fillId="2" borderId="0" xfId="0" applyFont="1" applyFill="1"/>
    <xf numFmtId="0" fontId="11" fillId="2" borderId="0" xfId="0" applyFont="1" applyFill="1"/>
    <xf numFmtId="0" fontId="11" fillId="2" borderId="0" xfId="0" applyFont="1" applyFill="1" applyAlignment="1">
      <alignment horizontal="center"/>
    </xf>
    <xf numFmtId="0" fontId="11" fillId="3" borderId="0" xfId="0" applyFont="1" applyFill="1" applyAlignment="1">
      <alignment horizontal="left"/>
    </xf>
    <xf numFmtId="166" fontId="11" fillId="2" borderId="0" xfId="0" applyNumberFormat="1" applyFont="1" applyFill="1" applyAlignment="1">
      <alignment horizontal="center"/>
    </xf>
    <xf numFmtId="0" fontId="12" fillId="0" borderId="0" xfId="0" applyFont="1" applyAlignment="1" applyProtection="1">
      <alignment horizontal="left" vertical="top"/>
      <protection locked="0"/>
    </xf>
    <xf numFmtId="0" fontId="4" fillId="0" borderId="0" xfId="0" applyFont="1"/>
    <xf numFmtId="167" fontId="13" fillId="0" borderId="0" xfId="0" applyNumberFormat="1" applyFont="1" applyAlignment="1">
      <alignment horizontal="left"/>
    </xf>
    <xf numFmtId="0" fontId="2" fillId="0" borderId="0" xfId="0" applyFont="1"/>
    <xf numFmtId="166" fontId="0" fillId="0" borderId="0" xfId="0" applyNumberFormat="1"/>
    <xf numFmtId="0" fontId="4" fillId="0" borderId="0" xfId="0" applyFont="1" applyAlignment="1">
      <alignment horizontal="center"/>
    </xf>
    <xf numFmtId="168" fontId="0" fillId="0" borderId="0" xfId="0" applyNumberFormat="1"/>
    <xf numFmtId="0" fontId="14" fillId="4" borderId="0" xfId="0" applyFont="1" applyFill="1"/>
    <xf numFmtId="0" fontId="14" fillId="4" borderId="0" xfId="0" applyFont="1" applyFill="1" applyAlignment="1">
      <alignment horizontal="center"/>
    </xf>
    <xf numFmtId="9" fontId="14" fillId="4" borderId="0" xfId="0" applyNumberFormat="1" applyFont="1" applyFill="1" applyAlignment="1">
      <alignment horizontal="center"/>
    </xf>
    <xf numFmtId="0" fontId="10" fillId="4" borderId="0" xfId="0" applyFont="1" applyFill="1"/>
    <xf numFmtId="0" fontId="11" fillId="4" borderId="0" xfId="0" applyFont="1" applyFill="1"/>
    <xf numFmtId="0" fontId="11" fillId="4" borderId="0" xfId="0" applyFont="1" applyFill="1" applyAlignment="1">
      <alignment horizontal="center"/>
    </xf>
    <xf numFmtId="0" fontId="4" fillId="0" borderId="0" xfId="0" applyFont="1" applyAlignment="1">
      <alignment horizontal="left"/>
    </xf>
    <xf numFmtId="2" fontId="0" fillId="0" borderId="0" xfId="0" applyNumberFormat="1" applyAlignment="1">
      <alignment horizontal="right"/>
    </xf>
    <xf numFmtId="0" fontId="11" fillId="0" borderId="0" xfId="0" applyFont="1" applyAlignment="1">
      <alignment horizontal="center"/>
    </xf>
    <xf numFmtId="44" fontId="0" fillId="0" borderId="0" xfId="5" applyFont="1" applyAlignment="1">
      <alignment horizontal="right"/>
    </xf>
    <xf numFmtId="0" fontId="0" fillId="0" borderId="0" xfId="0" applyAlignment="1">
      <alignment horizontal="left"/>
    </xf>
    <xf numFmtId="171" fontId="0" fillId="0" borderId="0" xfId="5" applyNumberFormat="1" applyFont="1" applyAlignment="1">
      <alignment horizontal="right"/>
    </xf>
    <xf numFmtId="172" fontId="0" fillId="0" borderId="0" xfId="5" applyNumberFormat="1" applyFont="1" applyAlignment="1">
      <alignment horizontal="right"/>
    </xf>
    <xf numFmtId="170" fontId="0" fillId="0" borderId="0" xfId="0" applyNumberFormat="1"/>
    <xf numFmtId="169" fontId="0" fillId="0" borderId="0" xfId="1" applyNumberFormat="1" applyFont="1" applyBorder="1"/>
    <xf numFmtId="9" fontId="20" fillId="9" borderId="0" xfId="0" applyNumberFormat="1" applyFont="1" applyFill="1" applyAlignment="1">
      <alignment horizontal="center"/>
    </xf>
    <xf numFmtId="10" fontId="20" fillId="9" borderId="0" xfId="0" applyNumberFormat="1" applyFont="1" applyFill="1" applyAlignment="1">
      <alignment horizontal="center"/>
    </xf>
    <xf numFmtId="2" fontId="0" fillId="0" borderId="0" xfId="0" applyNumberFormat="1"/>
    <xf numFmtId="165" fontId="0" fillId="0" borderId="0" xfId="0" applyNumberFormat="1"/>
    <xf numFmtId="10" fontId="14" fillId="4" borderId="0" xfId="0" applyNumberFormat="1" applyFont="1" applyFill="1" applyAlignment="1">
      <alignment horizontal="center"/>
    </xf>
    <xf numFmtId="164" fontId="0" fillId="0" borderId="0" xfId="0" applyNumberFormat="1"/>
    <xf numFmtId="0" fontId="3" fillId="0" borderId="0" xfId="10"/>
    <xf numFmtId="8" fontId="3" fillId="10" borderId="1" xfId="10" applyNumberFormat="1" applyFill="1" applyBorder="1" applyAlignment="1">
      <alignment horizontal="right" wrapText="1"/>
    </xf>
    <xf numFmtId="8" fontId="3" fillId="10" borderId="2" xfId="10" applyNumberFormat="1" applyFill="1" applyBorder="1" applyAlignment="1">
      <alignment horizontal="right" wrapText="1"/>
    </xf>
    <xf numFmtId="0" fontId="4" fillId="10" borderId="3" xfId="10" applyFont="1" applyFill="1" applyBorder="1" applyAlignment="1">
      <alignment wrapText="1"/>
    </xf>
    <xf numFmtId="8" fontId="3" fillId="5" borderId="4" xfId="10" applyNumberFormat="1" applyFill="1" applyBorder="1" applyAlignment="1">
      <alignment horizontal="right" wrapText="1"/>
    </xf>
    <xf numFmtId="8" fontId="3" fillId="5" borderId="0" xfId="10" applyNumberFormat="1" applyFill="1" applyAlignment="1">
      <alignment horizontal="right" wrapText="1"/>
    </xf>
    <xf numFmtId="0" fontId="4" fillId="5" borderId="5" xfId="10" applyFont="1" applyFill="1" applyBorder="1" applyAlignment="1">
      <alignment wrapText="1"/>
    </xf>
    <xf numFmtId="8" fontId="3" fillId="10" borderId="4" xfId="10" applyNumberFormat="1" applyFill="1" applyBorder="1" applyAlignment="1">
      <alignment horizontal="right" wrapText="1"/>
    </xf>
    <xf numFmtId="8" fontId="3" fillId="10" borderId="0" xfId="10" applyNumberFormat="1" applyFill="1" applyAlignment="1">
      <alignment horizontal="right" wrapText="1"/>
    </xf>
    <xf numFmtId="0" fontId="4" fillId="10" borderId="5" xfId="10" applyFont="1" applyFill="1" applyBorder="1" applyAlignment="1">
      <alignment wrapText="1"/>
    </xf>
    <xf numFmtId="8" fontId="3" fillId="0" borderId="0" xfId="10" applyNumberFormat="1"/>
    <xf numFmtId="6" fontId="3" fillId="10" borderId="4" xfId="10" applyNumberFormat="1" applyFill="1" applyBorder="1" applyAlignment="1">
      <alignment horizontal="right" wrapText="1"/>
    </xf>
    <xf numFmtId="6" fontId="3" fillId="10" borderId="0" xfId="10" applyNumberFormat="1" applyFill="1" applyAlignment="1">
      <alignment horizontal="right" wrapText="1"/>
    </xf>
    <xf numFmtId="6" fontId="3" fillId="5" borderId="4" xfId="10" applyNumberFormat="1" applyFill="1" applyBorder="1" applyAlignment="1">
      <alignment horizontal="right" wrapText="1"/>
    </xf>
    <xf numFmtId="6" fontId="3" fillId="5" borderId="0" xfId="10" applyNumberFormat="1" applyFill="1" applyAlignment="1">
      <alignment horizontal="right" wrapText="1"/>
    </xf>
    <xf numFmtId="0" fontId="15" fillId="6" borderId="6" xfId="10" applyFont="1" applyFill="1" applyBorder="1" applyAlignment="1">
      <alignment horizontal="center" wrapText="1"/>
    </xf>
    <xf numFmtId="0" fontId="15" fillId="6" borderId="7" xfId="10" applyFont="1" applyFill="1" applyBorder="1" applyAlignment="1">
      <alignment horizontal="center" wrapText="1"/>
    </xf>
    <xf numFmtId="0" fontId="15" fillId="6" borderId="8" xfId="10" applyFont="1" applyFill="1" applyBorder="1" applyAlignment="1">
      <alignment horizontal="center" wrapText="1"/>
    </xf>
    <xf numFmtId="0" fontId="16" fillId="0" borderId="0" xfId="10" applyFont="1"/>
    <xf numFmtId="166" fontId="3" fillId="5" borderId="1" xfId="10" applyNumberFormat="1" applyFill="1" applyBorder="1" applyAlignment="1">
      <alignment horizontal="right" wrapText="1"/>
    </xf>
    <xf numFmtId="166" fontId="3" fillId="5" borderId="2" xfId="10" applyNumberFormat="1" applyFill="1" applyBorder="1" applyAlignment="1">
      <alignment horizontal="right" wrapText="1"/>
    </xf>
    <xf numFmtId="0" fontId="4" fillId="5" borderId="3" xfId="10" applyFont="1" applyFill="1" applyBorder="1" applyAlignment="1">
      <alignment wrapText="1"/>
    </xf>
    <xf numFmtId="166" fontId="3" fillId="10" borderId="4" xfId="10" applyNumberFormat="1" applyFill="1" applyBorder="1" applyAlignment="1">
      <alignment horizontal="right" wrapText="1"/>
    </xf>
    <xf numFmtId="166" fontId="3" fillId="10" borderId="0" xfId="10" applyNumberFormat="1" applyFill="1" applyAlignment="1">
      <alignment horizontal="right" wrapText="1"/>
    </xf>
    <xf numFmtId="166" fontId="3" fillId="5" borderId="4" xfId="10" applyNumberFormat="1" applyFill="1" applyBorder="1" applyAlignment="1">
      <alignment horizontal="right" wrapText="1"/>
    </xf>
    <xf numFmtId="166" fontId="3" fillId="5" borderId="0" xfId="10" applyNumberFormat="1" applyFill="1" applyAlignment="1">
      <alignment horizontal="right" wrapText="1"/>
    </xf>
    <xf numFmtId="10" fontId="3" fillId="0" borderId="0" xfId="10" applyNumberFormat="1"/>
    <xf numFmtId="10" fontId="0" fillId="0" borderId="1" xfId="12" applyNumberFormat="1" applyFont="1" applyBorder="1" applyAlignment="1">
      <alignment horizontal="center"/>
    </xf>
    <xf numFmtId="0" fontId="3" fillId="0" borderId="2" xfId="10" applyBorder="1"/>
    <xf numFmtId="0" fontId="3" fillId="0" borderId="3" xfId="10" applyBorder="1"/>
    <xf numFmtId="0" fontId="3" fillId="10" borderId="0" xfId="10" applyFill="1"/>
    <xf numFmtId="0" fontId="3" fillId="10" borderId="5" xfId="10" applyFill="1" applyBorder="1"/>
    <xf numFmtId="10" fontId="0" fillId="0" borderId="4" xfId="12" applyNumberFormat="1" applyFont="1" applyBorder="1" applyAlignment="1">
      <alignment horizontal="center"/>
    </xf>
    <xf numFmtId="0" fontId="3" fillId="0" borderId="5" xfId="10" applyBorder="1"/>
    <xf numFmtId="0" fontId="15" fillId="0" borderId="0" xfId="10" applyFont="1" applyAlignment="1">
      <alignment vertical="top" wrapText="1"/>
    </xf>
    <xf numFmtId="0" fontId="15" fillId="6" borderId="6" xfId="10" applyFont="1" applyFill="1" applyBorder="1" applyAlignment="1">
      <alignment vertical="top" wrapText="1"/>
    </xf>
    <xf numFmtId="0" fontId="15" fillId="6" borderId="7" xfId="10" applyFont="1" applyFill="1" applyBorder="1" applyAlignment="1">
      <alignment vertical="top" wrapText="1"/>
    </xf>
    <xf numFmtId="0" fontId="15" fillId="6" borderId="8" xfId="10" applyFont="1" applyFill="1" applyBorder="1" applyAlignment="1">
      <alignment vertical="top"/>
    </xf>
    <xf numFmtId="0" fontId="3" fillId="0" borderId="0" xfId="10" applyAlignment="1">
      <alignment horizontal="right"/>
    </xf>
    <xf numFmtId="0" fontId="15" fillId="6" borderId="1" xfId="10" applyFont="1" applyFill="1" applyBorder="1" applyAlignment="1">
      <alignment vertical="center"/>
    </xf>
    <xf numFmtId="0" fontId="15" fillId="6" borderId="2" xfId="10" applyFont="1" applyFill="1" applyBorder="1" applyAlignment="1">
      <alignment vertical="center"/>
    </xf>
    <xf numFmtId="0" fontId="15" fillId="6" borderId="3" xfId="10" applyFont="1" applyFill="1" applyBorder="1" applyAlignment="1">
      <alignment vertical="center"/>
    </xf>
    <xf numFmtId="0" fontId="15" fillId="6" borderId="4" xfId="10" applyFont="1" applyFill="1" applyBorder="1" applyAlignment="1">
      <alignment vertical="center"/>
    </xf>
    <xf numFmtId="0" fontId="15" fillId="6" borderId="0" xfId="10" applyFont="1" applyFill="1" applyAlignment="1">
      <alignment vertical="center"/>
    </xf>
    <xf numFmtId="0" fontId="15" fillId="6" borderId="5" xfId="10" applyFont="1" applyFill="1" applyBorder="1" applyAlignment="1">
      <alignment vertical="center"/>
    </xf>
    <xf numFmtId="0" fontId="18" fillId="6" borderId="5" xfId="10" applyFont="1" applyFill="1" applyBorder="1" applyAlignment="1">
      <alignment horizontal="right" vertical="center" indent="1"/>
    </xf>
    <xf numFmtId="173" fontId="0" fillId="0" borderId="0" xfId="0" applyNumberFormat="1" applyAlignment="1">
      <alignment horizontal="center" vertical="center"/>
    </xf>
    <xf numFmtId="173" fontId="0" fillId="0" borderId="0" xfId="0" applyNumberFormat="1" applyAlignment="1">
      <alignment horizontal="center"/>
    </xf>
    <xf numFmtId="1" fontId="0" fillId="0" borderId="0" xfId="1" applyNumberFormat="1" applyFont="1" applyBorder="1"/>
    <xf numFmtId="0" fontId="2" fillId="0" borderId="0" xfId="0" applyFont="1" applyAlignment="1">
      <alignment horizontal="left" wrapText="1" readingOrder="1"/>
    </xf>
    <xf numFmtId="10" fontId="2" fillId="10" borderId="4" xfId="12" applyNumberFormat="1" applyFont="1" applyFill="1" applyBorder="1" applyAlignment="1">
      <alignment horizontal="center"/>
    </xf>
    <xf numFmtId="169" fontId="2" fillId="0" borderId="0" xfId="1" applyNumberFormat="1" applyFont="1" applyFill="1" applyBorder="1"/>
    <xf numFmtId="4" fontId="2" fillId="0" borderId="0" xfId="0" applyNumberFormat="1" applyFont="1"/>
    <xf numFmtId="169" fontId="2" fillId="0" borderId="0" xfId="0" applyNumberFormat="1" applyFont="1"/>
    <xf numFmtId="3" fontId="2" fillId="0" borderId="0" xfId="1" applyNumberFormat="1" applyFont="1" applyFill="1" applyBorder="1"/>
    <xf numFmtId="1" fontId="2" fillId="0" borderId="0" xfId="0" applyNumberFormat="1" applyFont="1"/>
    <xf numFmtId="165" fontId="2" fillId="0" borderId="0" xfId="0" applyNumberFormat="1" applyFont="1"/>
    <xf numFmtId="167" fontId="2" fillId="0" borderId="0" xfId="0" applyNumberFormat="1" applyFont="1" applyAlignment="1">
      <alignment horizontal="center"/>
    </xf>
    <xf numFmtId="49" fontId="2" fillId="0" borderId="0" xfId="0" applyNumberFormat="1" applyFont="1"/>
    <xf numFmtId="166" fontId="2" fillId="0" borderId="0" xfId="0" applyNumberFormat="1" applyFont="1"/>
    <xf numFmtId="168" fontId="2" fillId="0" borderId="0" xfId="0" applyNumberFormat="1" applyFont="1"/>
    <xf numFmtId="39" fontId="2" fillId="0" borderId="0" xfId="5" applyNumberFormat="1" applyFont="1" applyFill="1" applyBorder="1"/>
    <xf numFmtId="170" fontId="2" fillId="0" borderId="0" xfId="0" applyNumberFormat="1" applyFont="1"/>
    <xf numFmtId="0" fontId="4" fillId="0" borderId="0" xfId="0" applyFont="1" applyAlignment="1">
      <alignment horizontal="center"/>
    </xf>
    <xf numFmtId="0" fontId="2" fillId="0" borderId="0" xfId="0" applyFont="1" applyAlignment="1">
      <alignment horizontal="left" wrapText="1" readingOrder="1"/>
    </xf>
    <xf numFmtId="0" fontId="4" fillId="0" borderId="0" xfId="0" applyFont="1" applyAlignment="1">
      <alignment horizontal="left" wrapText="1" readingOrder="1"/>
    </xf>
    <xf numFmtId="0" fontId="7" fillId="0" borderId="0" xfId="0" applyFont="1" applyAlignment="1">
      <alignment horizontal="left" wrapText="1" readingOrder="1"/>
    </xf>
    <xf numFmtId="0" fontId="9" fillId="0" borderId="0" xfId="0" applyFont="1" applyAlignment="1">
      <alignment horizontal="right"/>
    </xf>
    <xf numFmtId="0" fontId="4" fillId="0" borderId="0" xfId="0" applyFont="1" applyAlignment="1">
      <alignment horizontal="center" wrapText="1"/>
    </xf>
    <xf numFmtId="0" fontId="0" fillId="0" borderId="0" xfId="0" applyAlignment="1">
      <alignment horizontal="left" wrapText="1" readingOrder="1"/>
    </xf>
    <xf numFmtId="0" fontId="4" fillId="0" borderId="0" xfId="0" applyFont="1" applyAlignment="1">
      <alignment horizontal="left"/>
    </xf>
    <xf numFmtId="0" fontId="19" fillId="6" borderId="8" xfId="10" applyFont="1" applyFill="1" applyBorder="1" applyAlignment="1">
      <alignment horizontal="center" vertical="center"/>
    </xf>
    <xf numFmtId="0" fontId="19" fillId="6" borderId="7" xfId="10" applyFont="1" applyFill="1" applyBorder="1" applyAlignment="1">
      <alignment horizontal="center" vertical="center"/>
    </xf>
    <xf numFmtId="0" fontId="19" fillId="6" borderId="6" xfId="10" applyFont="1" applyFill="1" applyBorder="1" applyAlignment="1">
      <alignment horizontal="center" vertical="center"/>
    </xf>
    <xf numFmtId="0" fontId="17" fillId="0" borderId="0" xfId="10" applyFont="1" applyAlignment="1">
      <alignment horizontal="center" vertical="center"/>
    </xf>
    <xf numFmtId="0" fontId="3" fillId="0" borderId="0" xfId="10" applyAlignment="1">
      <alignment horizontal="left" vertical="center" wrapText="1"/>
    </xf>
    <xf numFmtId="3" fontId="2" fillId="0" borderId="0" xfId="2" applyNumberFormat="1" applyFont="1" applyFill="1" applyBorder="1" applyAlignment="1">
      <alignment horizontal="center" vertical="center"/>
    </xf>
  </cellXfs>
  <cellStyles count="25">
    <cellStyle name="40% - Accent1 2" xfId="15" xr:uid="{D2C7C269-EC1B-4A4C-AB0E-794CA8CFAA07}"/>
    <cellStyle name="Comma" xfId="1" builtinId="3"/>
    <cellStyle name="Comma 2" xfId="2" xr:uid="{00000000-0005-0000-0000-000003000000}"/>
    <cellStyle name="Comma 3" xfId="3" xr:uid="{00000000-0005-0000-0000-000004000000}"/>
    <cellStyle name="Comma 4" xfId="4" xr:uid="{00000000-0005-0000-0000-000005000000}"/>
    <cellStyle name="Comma 5" xfId="23" xr:uid="{D0845A88-0F87-4247-BA8C-C70DBF9FC8FB}"/>
    <cellStyle name="Currency" xfId="5" builtinId="4"/>
    <cellStyle name="Currency 2" xfId="6" xr:uid="{00000000-0005-0000-0000-000007000000}"/>
    <cellStyle name="Currency 2 2" xfId="18" xr:uid="{7842299B-D6D8-426F-A3C1-C086C61BF42E}"/>
    <cellStyle name="Currency 3" xfId="7" xr:uid="{00000000-0005-0000-0000-000008000000}"/>
    <cellStyle name="Currency 4" xfId="8" xr:uid="{00000000-0005-0000-0000-000009000000}"/>
    <cellStyle name="Currency 5" xfId="9" xr:uid="{00000000-0005-0000-0000-00000A000000}"/>
    <cellStyle name="Currency 6" xfId="24" xr:uid="{0DCE528E-4F24-4F45-97E0-F777C580750C}"/>
    <cellStyle name="Currency 7" xfId="16" xr:uid="{DEB2297F-4130-4BC2-B9FE-B6EBB7AAD6A5}"/>
    <cellStyle name="Neutral 2" xfId="14" xr:uid="{2CBB114A-44B0-465F-9475-170D6828141E}"/>
    <cellStyle name="Normal" xfId="0" builtinId="0"/>
    <cellStyle name="Normal 2" xfId="10" xr:uid="{00000000-0005-0000-0000-00000D000000}"/>
    <cellStyle name="Normal 3" xfId="20" xr:uid="{E07D8230-7A5B-480B-A97F-5B3A89B875AB}"/>
    <cellStyle name="Normal 4" xfId="21" xr:uid="{912C635E-105A-4F79-AD48-A28939B80131}"/>
    <cellStyle name="Normal 5" xfId="19" xr:uid="{9852586E-07FA-459E-80EF-15B55CBC383C}"/>
    <cellStyle name="Normal 6" xfId="22" xr:uid="{AEE6BB95-37A4-46BD-8C03-EDAE3D723E7F}"/>
    <cellStyle name="Normal 7" xfId="13" xr:uid="{A81EC1EE-9BC5-4D88-8A77-7011BF400296}"/>
    <cellStyle name="Note 2" xfId="11" xr:uid="{00000000-0005-0000-0000-00000E000000}"/>
    <cellStyle name="Percent 2" xfId="12" xr:uid="{00000000-0005-0000-0000-00000F000000}"/>
    <cellStyle name="Percent 3" xfId="17" xr:uid="{DDC017BB-9750-4262-9701-F14F1BB30258}"/>
  </cellStyles>
  <dxfs count="81">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Link="C3" fmlaRange="Cities" noThreeD="1" sel="1" val="0"/>
</file>

<file path=xl/ctrlProps/ctrlProp2.xml><?xml version="1.0" encoding="utf-8"?>
<formControlPr xmlns="http://schemas.microsoft.com/office/spreadsheetml/2009/9/main" objectType="Drop" dropStyle="combo" dx="22" fmlaLink="C4" fmlaRange="Cities" noThreeD="1" sel="299" val="29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123825</xdr:colOff>
      <xdr:row>3</xdr:row>
      <xdr:rowOff>95250</xdr:rowOff>
    </xdr:to>
    <xdr:pic>
      <xdr:nvPicPr>
        <xdr:cNvPr id="9487" name="Picture 2" descr="C2ERLogo">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3350" cy="609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180975</xdr:colOff>
      <xdr:row>4</xdr:row>
      <xdr:rowOff>114300</xdr:rowOff>
    </xdr:to>
    <xdr:pic>
      <xdr:nvPicPr>
        <xdr:cNvPr id="2390" name="Picture 2" descr="C2ERLogo">
          <a:extLst>
            <a:ext uri="{FF2B5EF4-FFF2-40B4-BE49-F238E27FC236}">
              <a16:creationId xmlns:a16="http://schemas.microsoft.com/office/drawing/2014/main" id="{00000000-0008-0000-01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671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0</xdr:rowOff>
        </xdr:from>
        <xdr:to>
          <xdr:col>3</xdr:col>
          <xdr:colOff>0</xdr:colOff>
          <xdr:row>3</xdr:row>
          <xdr:rowOff>0</xdr:rowOff>
        </xdr:to>
        <xdr:sp macro="" textlink="">
          <xdr:nvSpPr>
            <xdr:cNvPr id="10241" name="MovingFrom"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0</xdr:rowOff>
        </xdr:from>
        <xdr:to>
          <xdr:col>3</xdr:col>
          <xdr:colOff>0</xdr:colOff>
          <xdr:row>4</xdr:row>
          <xdr:rowOff>0</xdr:rowOff>
        </xdr:to>
        <xdr:sp macro="" textlink="">
          <xdr:nvSpPr>
            <xdr:cNvPr id="10242" name="MovingTo"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70C0"/>
  </sheetPr>
  <dimension ref="A1:I49"/>
  <sheetViews>
    <sheetView topLeftCell="A11" zoomScaleNormal="100" workbookViewId="0">
      <selection activeCell="A16" sqref="A16:I16"/>
    </sheetView>
  </sheetViews>
  <sheetFormatPr defaultRowHeight="12.5" x14ac:dyDescent="0.25"/>
  <cols>
    <col min="2" max="2" width="17.1796875" customWidth="1"/>
    <col min="6" max="6" width="17.1796875" customWidth="1"/>
    <col min="9" max="9" width="11.54296875" customWidth="1"/>
  </cols>
  <sheetData>
    <row r="1" spans="1:9" x14ac:dyDescent="0.25">
      <c r="A1" s="14" t="s">
        <v>0</v>
      </c>
    </row>
    <row r="3" spans="1:9" ht="15.5" x14ac:dyDescent="0.35">
      <c r="G3" s="106" t="s">
        <v>889</v>
      </c>
      <c r="H3" s="106"/>
      <c r="I3" s="106"/>
    </row>
    <row r="4" spans="1:9" ht="15.5" x14ac:dyDescent="0.35">
      <c r="G4" s="106" t="s">
        <v>890</v>
      </c>
      <c r="H4" s="106"/>
      <c r="I4" s="106"/>
    </row>
    <row r="6" spans="1:9" ht="23.25" customHeight="1" x14ac:dyDescent="0.25">
      <c r="A6" s="107" t="s">
        <v>891</v>
      </c>
      <c r="B6" s="107"/>
      <c r="C6" s="107"/>
      <c r="D6" s="107"/>
      <c r="E6" s="107"/>
      <c r="F6" s="107"/>
      <c r="G6" s="107"/>
      <c r="H6" s="107"/>
      <c r="I6" s="107"/>
    </row>
    <row r="7" spans="1:9" x14ac:dyDescent="0.25">
      <c r="A7" s="107"/>
      <c r="B7" s="107"/>
      <c r="C7" s="107"/>
      <c r="D7" s="107"/>
      <c r="E7" s="107"/>
      <c r="F7" s="107"/>
      <c r="G7" s="107"/>
      <c r="H7" s="107"/>
      <c r="I7" s="107"/>
    </row>
    <row r="8" spans="1:9" x14ac:dyDescent="0.25">
      <c r="A8" s="107"/>
      <c r="B8" s="107"/>
      <c r="C8" s="107"/>
      <c r="D8" s="107"/>
      <c r="E8" s="107"/>
      <c r="F8" s="107"/>
      <c r="G8" s="107"/>
      <c r="H8" s="107"/>
      <c r="I8" s="107"/>
    </row>
    <row r="9" spans="1:9" x14ac:dyDescent="0.25">
      <c r="A9" s="107"/>
      <c r="B9" s="107"/>
      <c r="C9" s="107"/>
      <c r="D9" s="107"/>
      <c r="E9" s="107"/>
      <c r="F9" s="107"/>
      <c r="G9" s="107"/>
      <c r="H9" s="107"/>
      <c r="I9" s="107"/>
    </row>
    <row r="10" spans="1:9" x14ac:dyDescent="0.25">
      <c r="A10" s="107"/>
      <c r="B10" s="107"/>
      <c r="C10" s="107"/>
      <c r="D10" s="107"/>
      <c r="E10" s="107"/>
      <c r="F10" s="107"/>
      <c r="G10" s="107"/>
      <c r="H10" s="107"/>
      <c r="I10" s="107"/>
    </row>
    <row r="11" spans="1:9" x14ac:dyDescent="0.25">
      <c r="A11" s="107"/>
      <c r="B11" s="107"/>
      <c r="C11" s="107"/>
      <c r="D11" s="107"/>
      <c r="E11" s="107"/>
      <c r="F11" s="107"/>
      <c r="G11" s="107"/>
      <c r="H11" s="107"/>
      <c r="I11" s="107"/>
    </row>
    <row r="12" spans="1:9" x14ac:dyDescent="0.25">
      <c r="A12" s="107"/>
      <c r="B12" s="107"/>
      <c r="C12" s="107"/>
      <c r="D12" s="107"/>
      <c r="E12" s="107"/>
      <c r="F12" s="107"/>
      <c r="G12" s="107"/>
      <c r="H12" s="107"/>
      <c r="I12" s="107"/>
    </row>
    <row r="13" spans="1:9" x14ac:dyDescent="0.25">
      <c r="A13" s="107"/>
      <c r="B13" s="107"/>
      <c r="C13" s="107"/>
      <c r="D13" s="107"/>
      <c r="E13" s="107"/>
      <c r="F13" s="107"/>
      <c r="G13" s="107"/>
      <c r="H13" s="107"/>
      <c r="I13" s="107"/>
    </row>
    <row r="14" spans="1:9" x14ac:dyDescent="0.25">
      <c r="A14" s="107"/>
      <c r="B14" s="107"/>
      <c r="C14" s="107"/>
      <c r="D14" s="107"/>
      <c r="E14" s="107"/>
      <c r="F14" s="107"/>
      <c r="G14" s="107"/>
      <c r="H14" s="107"/>
      <c r="I14" s="107"/>
    </row>
    <row r="15" spans="1:9" s="1" customFormat="1" ht="75" customHeight="1" x14ac:dyDescent="0.25">
      <c r="A15" s="104" t="s">
        <v>917</v>
      </c>
      <c r="B15" s="108"/>
      <c r="C15" s="108"/>
      <c r="D15" s="108"/>
      <c r="E15" s="108"/>
      <c r="F15" s="108"/>
      <c r="G15" s="108"/>
      <c r="H15" s="108"/>
      <c r="I15" s="108"/>
    </row>
    <row r="16" spans="1:9" s="1" customFormat="1" ht="47.25" customHeight="1" x14ac:dyDescent="0.25">
      <c r="A16" s="104" t="s">
        <v>1</v>
      </c>
      <c r="B16" s="108"/>
      <c r="C16" s="108"/>
      <c r="D16" s="108"/>
      <c r="E16" s="108"/>
      <c r="F16" s="108"/>
      <c r="G16" s="108"/>
      <c r="H16" s="108"/>
      <c r="I16" s="108"/>
    </row>
    <row r="17" spans="1:9" ht="60" customHeight="1" x14ac:dyDescent="0.3">
      <c r="A17" s="104" t="s">
        <v>2</v>
      </c>
      <c r="B17" s="104"/>
      <c r="C17" s="104"/>
      <c r="D17" s="104"/>
      <c r="E17" s="104"/>
      <c r="F17" s="104"/>
      <c r="G17" s="104"/>
      <c r="H17" s="104"/>
      <c r="I17" s="104"/>
    </row>
    <row r="18" spans="1:9" ht="60.75" customHeight="1" x14ac:dyDescent="0.25">
      <c r="A18" s="103" t="s">
        <v>892</v>
      </c>
      <c r="B18" s="103"/>
      <c r="C18" s="103"/>
      <c r="D18" s="103"/>
      <c r="E18" s="103"/>
      <c r="F18" s="103"/>
      <c r="G18" s="103"/>
      <c r="H18" s="103"/>
      <c r="I18" s="103"/>
    </row>
    <row r="19" spans="1:9" ht="52.5" customHeight="1" x14ac:dyDescent="0.25">
      <c r="A19" s="103" t="s">
        <v>3</v>
      </c>
      <c r="B19" s="103"/>
      <c r="C19" s="103"/>
      <c r="D19" s="103"/>
      <c r="E19" s="103"/>
      <c r="F19" s="103"/>
      <c r="G19" s="103"/>
      <c r="H19" s="103"/>
      <c r="I19" s="103"/>
    </row>
    <row r="20" spans="1:9" ht="68.25" customHeight="1" x14ac:dyDescent="0.3">
      <c r="A20" s="104" t="s">
        <v>4</v>
      </c>
      <c r="B20" s="103"/>
      <c r="C20" s="103"/>
      <c r="D20" s="103"/>
      <c r="E20" s="103"/>
      <c r="F20" s="103"/>
      <c r="G20" s="103"/>
      <c r="H20" s="103"/>
      <c r="I20" s="103"/>
    </row>
    <row r="21" spans="1:9" ht="48.75" customHeight="1" x14ac:dyDescent="0.25">
      <c r="A21" s="104" t="s">
        <v>5</v>
      </c>
      <c r="B21" s="103"/>
      <c r="C21" s="103"/>
      <c r="D21" s="103"/>
      <c r="E21" s="103"/>
      <c r="F21" s="103"/>
      <c r="G21" s="103"/>
      <c r="H21" s="103"/>
      <c r="I21" s="103"/>
    </row>
    <row r="22" spans="1:9" ht="37.5" customHeight="1" x14ac:dyDescent="0.25">
      <c r="A22" s="104" t="s">
        <v>6</v>
      </c>
      <c r="B22" s="103"/>
      <c r="C22" s="103"/>
      <c r="D22" s="103"/>
      <c r="E22" s="103"/>
      <c r="F22" s="103"/>
      <c r="G22" s="103"/>
      <c r="H22" s="103"/>
      <c r="I22" s="103"/>
    </row>
    <row r="23" spans="1:9" ht="83.25" customHeight="1" x14ac:dyDescent="0.25">
      <c r="A23" s="104" t="s">
        <v>7</v>
      </c>
      <c r="B23" s="103"/>
      <c r="C23" s="103"/>
      <c r="D23" s="103"/>
      <c r="E23" s="103"/>
      <c r="F23" s="103"/>
      <c r="G23" s="103"/>
      <c r="H23" s="103"/>
      <c r="I23" s="103"/>
    </row>
    <row r="24" spans="1:9" ht="23.25" customHeight="1" x14ac:dyDescent="0.25">
      <c r="A24" s="104" t="s">
        <v>8</v>
      </c>
      <c r="B24" s="103"/>
      <c r="C24" s="103"/>
      <c r="D24" s="103"/>
      <c r="E24" s="103"/>
      <c r="F24" s="103"/>
      <c r="G24" s="103"/>
      <c r="H24" s="103"/>
      <c r="I24" s="103"/>
    </row>
    <row r="25" spans="1:9" ht="78" customHeight="1" x14ac:dyDescent="0.25">
      <c r="A25" s="105" t="s">
        <v>9</v>
      </c>
      <c r="B25" s="103"/>
      <c r="C25" s="103"/>
      <c r="D25" s="103"/>
      <c r="E25" s="103"/>
      <c r="F25" s="103"/>
      <c r="G25" s="103"/>
      <c r="H25" s="103"/>
      <c r="I25" s="103"/>
    </row>
    <row r="26" spans="1:9" ht="48" customHeight="1" x14ac:dyDescent="0.25">
      <c r="A26" s="103" t="s">
        <v>10</v>
      </c>
      <c r="B26" s="103"/>
      <c r="C26" s="103"/>
      <c r="D26" s="103"/>
      <c r="E26" s="103"/>
      <c r="F26" s="103"/>
      <c r="G26" s="103"/>
      <c r="H26" s="103"/>
      <c r="I26" s="103"/>
    </row>
    <row r="27" spans="1:9" ht="51" customHeight="1" x14ac:dyDescent="0.25">
      <c r="A27" s="104" t="s">
        <v>11</v>
      </c>
      <c r="B27" s="103"/>
      <c r="C27" s="103"/>
      <c r="D27" s="103"/>
      <c r="E27" s="103"/>
      <c r="F27" s="103"/>
      <c r="G27" s="103"/>
      <c r="H27" s="103"/>
      <c r="I27" s="103"/>
    </row>
    <row r="28" spans="1:9" ht="30.75" customHeight="1" x14ac:dyDescent="0.25">
      <c r="A28" s="104" t="s">
        <v>12</v>
      </c>
      <c r="B28" s="103"/>
      <c r="C28" s="103"/>
      <c r="D28" s="103"/>
      <c r="E28" s="103"/>
      <c r="F28" s="103"/>
      <c r="G28" s="103"/>
      <c r="H28" s="103"/>
      <c r="I28" s="103"/>
    </row>
    <row r="29" spans="1:9" ht="30.75" customHeight="1" x14ac:dyDescent="0.25">
      <c r="A29" s="104" t="s">
        <v>13</v>
      </c>
      <c r="B29" s="103"/>
      <c r="C29" s="103"/>
      <c r="D29" s="103"/>
      <c r="E29" s="103"/>
      <c r="F29" s="103"/>
      <c r="G29" s="103"/>
      <c r="H29" s="103"/>
      <c r="I29" s="103"/>
    </row>
    <row r="30" spans="1:9" ht="72.75" customHeight="1" x14ac:dyDescent="0.3">
      <c r="A30" s="104" t="s">
        <v>916</v>
      </c>
      <c r="B30" s="104"/>
      <c r="C30" s="104"/>
      <c r="D30" s="104"/>
      <c r="E30" s="104"/>
      <c r="F30" s="104"/>
      <c r="G30" s="104"/>
      <c r="H30" s="104"/>
      <c r="I30" s="104"/>
    </row>
    <row r="31" spans="1:9" ht="27" customHeight="1" x14ac:dyDescent="0.25">
      <c r="A31" s="103" t="s">
        <v>14</v>
      </c>
      <c r="B31" s="103"/>
      <c r="C31" s="103"/>
      <c r="D31" s="103"/>
      <c r="E31" s="103"/>
      <c r="F31" s="103"/>
      <c r="G31" s="103"/>
      <c r="H31" s="103"/>
      <c r="I31" s="103"/>
    </row>
    <row r="32" spans="1:9" ht="20.25" customHeight="1" x14ac:dyDescent="0.25">
      <c r="A32" s="103" t="s">
        <v>15</v>
      </c>
      <c r="B32" s="103"/>
      <c r="C32" s="103"/>
      <c r="D32" s="103"/>
      <c r="E32" s="103"/>
      <c r="F32" s="103"/>
      <c r="G32" s="103"/>
      <c r="H32" s="103"/>
      <c r="I32" s="103"/>
    </row>
    <row r="33" spans="1:9" ht="72" customHeight="1" x14ac:dyDescent="0.25">
      <c r="A33" s="104" t="s">
        <v>16</v>
      </c>
      <c r="B33" s="103"/>
      <c r="C33" s="103"/>
      <c r="D33" s="103"/>
      <c r="E33" s="103"/>
      <c r="F33" s="103"/>
      <c r="G33" s="103"/>
      <c r="H33" s="103"/>
      <c r="I33" s="103"/>
    </row>
    <row r="34" spans="1:9" ht="18" customHeight="1" x14ac:dyDescent="0.25">
      <c r="A34" s="28" t="s">
        <v>17</v>
      </c>
      <c r="B34" s="28"/>
      <c r="C34" s="28"/>
      <c r="D34" s="28"/>
      <c r="E34" s="28"/>
      <c r="F34" s="28"/>
      <c r="G34" s="28"/>
      <c r="H34" s="28"/>
      <c r="I34" s="28"/>
    </row>
    <row r="35" spans="1:9" ht="48" customHeight="1" x14ac:dyDescent="0.25">
      <c r="A35" s="103" t="s">
        <v>18</v>
      </c>
      <c r="B35" s="103"/>
      <c r="C35" s="103"/>
      <c r="D35" s="103"/>
      <c r="E35" s="103"/>
      <c r="F35" s="103"/>
      <c r="G35" s="103"/>
      <c r="H35" s="103"/>
      <c r="I35" s="103"/>
    </row>
    <row r="36" spans="1:9" ht="21.75" customHeight="1" x14ac:dyDescent="0.25">
      <c r="A36" s="103" t="s">
        <v>19</v>
      </c>
      <c r="B36" s="103"/>
      <c r="C36" s="103"/>
      <c r="D36" s="103"/>
      <c r="E36" s="103"/>
      <c r="F36" s="103"/>
      <c r="G36" s="103"/>
      <c r="H36" s="103"/>
      <c r="I36" s="103"/>
    </row>
    <row r="37" spans="1:9" ht="116.25" customHeight="1" x14ac:dyDescent="0.25">
      <c r="A37" s="104" t="s">
        <v>20</v>
      </c>
      <c r="B37" s="103"/>
      <c r="C37" s="103"/>
      <c r="D37" s="103"/>
      <c r="E37" s="103"/>
      <c r="F37" s="103"/>
      <c r="G37" s="103"/>
      <c r="H37" s="103"/>
      <c r="I37" s="103"/>
    </row>
    <row r="38" spans="1:9" ht="16.5" customHeight="1" x14ac:dyDescent="0.3">
      <c r="A38" s="5"/>
      <c r="B38" s="88"/>
      <c r="C38" s="88"/>
      <c r="D38" s="88"/>
      <c r="E38" s="88"/>
      <c r="F38" s="88"/>
      <c r="G38" s="88"/>
      <c r="H38" s="88"/>
      <c r="I38" s="88"/>
    </row>
    <row r="40" spans="1:9" ht="13" x14ac:dyDescent="0.3">
      <c r="A40" s="102" t="s">
        <v>21</v>
      </c>
      <c r="B40" s="102"/>
      <c r="C40" s="102"/>
      <c r="D40" s="102"/>
      <c r="E40" s="102"/>
      <c r="F40" s="102"/>
      <c r="G40" s="102"/>
      <c r="H40" s="102"/>
      <c r="I40" s="102"/>
    </row>
    <row r="41" spans="1:9" ht="50.25" customHeight="1" x14ac:dyDescent="0.25">
      <c r="A41" s="103" t="s">
        <v>22</v>
      </c>
      <c r="B41" s="103"/>
      <c r="C41" s="103"/>
      <c r="D41" s="103"/>
      <c r="E41" s="103"/>
      <c r="F41" s="103"/>
      <c r="G41" s="103"/>
      <c r="H41" s="103"/>
      <c r="I41" s="103"/>
    </row>
    <row r="42" spans="1:9" ht="39" customHeight="1" x14ac:dyDescent="0.25">
      <c r="A42" s="103" t="s">
        <v>23</v>
      </c>
      <c r="B42" s="103"/>
      <c r="C42" s="103"/>
      <c r="D42" s="103"/>
      <c r="E42" s="103"/>
      <c r="F42" s="103"/>
      <c r="G42" s="103"/>
      <c r="H42" s="103"/>
      <c r="I42" s="103"/>
    </row>
    <row r="43" spans="1:9" ht="34.5" customHeight="1" x14ac:dyDescent="0.25">
      <c r="A43" s="103" t="s">
        <v>24</v>
      </c>
      <c r="B43" s="103"/>
      <c r="C43" s="103"/>
      <c r="D43" s="103"/>
      <c r="E43" s="103"/>
      <c r="F43" s="103"/>
      <c r="G43" s="103"/>
      <c r="H43" s="103"/>
      <c r="I43" s="103"/>
    </row>
    <row r="44" spans="1:9" ht="33.75" customHeight="1" x14ac:dyDescent="0.25">
      <c r="A44" s="103" t="s">
        <v>25</v>
      </c>
      <c r="B44" s="103"/>
      <c r="C44" s="103"/>
      <c r="D44" s="103"/>
      <c r="E44" s="103"/>
      <c r="F44" s="103"/>
      <c r="G44" s="103"/>
      <c r="H44" s="103"/>
      <c r="I44" s="103"/>
    </row>
    <row r="46" spans="1:9" ht="12.75" customHeight="1" x14ac:dyDescent="0.25"/>
    <row r="47" spans="1:9" ht="139.5" customHeight="1" x14ac:dyDescent="0.25"/>
    <row r="49" ht="25.5" customHeight="1" x14ac:dyDescent="0.25"/>
  </sheetData>
  <mergeCells count="30">
    <mergeCell ref="G3:I3"/>
    <mergeCell ref="G4:I4"/>
    <mergeCell ref="A6: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5:I35"/>
    <mergeCell ref="A36:I36"/>
    <mergeCell ref="A37:I37"/>
    <mergeCell ref="A40:I40"/>
    <mergeCell ref="A41:I41"/>
    <mergeCell ref="A42:I42"/>
    <mergeCell ref="A43:I43"/>
    <mergeCell ref="A44:I44"/>
  </mergeCells>
  <pageMargins left="0.75" right="0.75" top="1" bottom="1" header="0.5" footer="0.5"/>
  <pageSetup scale="90" orientation="portrait" r:id="rId1"/>
  <headerFooter alignWithMargins="0"/>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6:L40"/>
  <sheetViews>
    <sheetView topLeftCell="A4" zoomScaleNormal="100" workbookViewId="0"/>
  </sheetViews>
  <sheetFormatPr defaultRowHeight="12.5" x14ac:dyDescent="0.25"/>
  <cols>
    <col min="2" max="2" width="15.26953125" bestFit="1" customWidth="1"/>
    <col min="6" max="6" width="20" customWidth="1"/>
  </cols>
  <sheetData>
    <row r="6" spans="1:12" ht="13" x14ac:dyDescent="0.3">
      <c r="A6" s="24"/>
      <c r="B6" s="24"/>
      <c r="C6" s="24"/>
      <c r="D6" s="24"/>
      <c r="E6" s="24"/>
      <c r="F6" s="24"/>
      <c r="G6" s="24"/>
      <c r="H6" s="24"/>
    </row>
    <row r="7" spans="1:12" ht="13" x14ac:dyDescent="0.3">
      <c r="A7" s="109" t="s">
        <v>26</v>
      </c>
      <c r="B7" s="109"/>
      <c r="C7" s="109"/>
      <c r="D7" s="109"/>
      <c r="E7" s="109"/>
      <c r="F7" s="109"/>
      <c r="G7" s="109"/>
      <c r="H7" s="109"/>
      <c r="J7" s="16"/>
      <c r="L7" s="38"/>
    </row>
    <row r="8" spans="1:12" ht="25.5" customHeight="1" x14ac:dyDescent="0.3">
      <c r="A8" s="103" t="s">
        <v>888</v>
      </c>
      <c r="B8" s="103"/>
      <c r="C8" s="103"/>
      <c r="D8" s="103"/>
      <c r="E8" s="103"/>
      <c r="F8" s="103"/>
      <c r="G8" s="103"/>
      <c r="H8" s="103"/>
      <c r="J8" s="16"/>
      <c r="L8" s="38"/>
    </row>
    <row r="9" spans="1:12" ht="13" x14ac:dyDescent="0.3">
      <c r="A9" s="3"/>
      <c r="J9" s="16"/>
      <c r="L9" s="38"/>
    </row>
    <row r="10" spans="1:12" ht="25.5" x14ac:dyDescent="0.3">
      <c r="A10" s="4" t="s">
        <v>27</v>
      </c>
      <c r="B10" s="28" t="s">
        <v>28</v>
      </c>
      <c r="C10" s="2" t="s">
        <v>29</v>
      </c>
      <c r="E10" s="4" t="s">
        <v>27</v>
      </c>
      <c r="F10" s="28" t="s">
        <v>28</v>
      </c>
      <c r="G10" s="2" t="s">
        <v>29</v>
      </c>
      <c r="J10" s="16"/>
      <c r="L10" s="38"/>
    </row>
    <row r="11" spans="1:12" ht="13" x14ac:dyDescent="0.3">
      <c r="A11" s="2">
        <v>1</v>
      </c>
      <c r="B11" t="s">
        <v>30</v>
      </c>
      <c r="C11" s="85">
        <v>2.368E-2</v>
      </c>
      <c r="D11" s="38"/>
      <c r="E11" s="2">
        <v>29</v>
      </c>
      <c r="F11" s="28" t="s">
        <v>31</v>
      </c>
      <c r="G11" s="2" t="s">
        <v>32</v>
      </c>
      <c r="J11" s="16"/>
      <c r="L11" s="38"/>
    </row>
    <row r="12" spans="1:12" ht="13" x14ac:dyDescent="0.3">
      <c r="A12" s="2">
        <v>2</v>
      </c>
      <c r="B12" t="s">
        <v>33</v>
      </c>
      <c r="C12" s="85">
        <v>2.368E-2</v>
      </c>
      <c r="D12" s="38"/>
      <c r="E12" s="2">
        <v>30</v>
      </c>
      <c r="F12" s="28" t="s">
        <v>34</v>
      </c>
      <c r="G12" s="2" t="s">
        <v>32</v>
      </c>
      <c r="J12" s="16"/>
      <c r="L12" s="38"/>
    </row>
    <row r="13" spans="1:12" ht="13" x14ac:dyDescent="0.3">
      <c r="A13" s="2">
        <v>3</v>
      </c>
      <c r="B13" t="s">
        <v>35</v>
      </c>
      <c r="C13" s="85">
        <v>3.6894000000000003E-2</v>
      </c>
      <c r="D13" s="38"/>
      <c r="E13" s="2" t="s">
        <v>36</v>
      </c>
      <c r="F13" s="28" t="s">
        <v>37</v>
      </c>
      <c r="G13" s="86">
        <v>0.58383499999999999</v>
      </c>
      <c r="J13" s="16"/>
      <c r="L13" s="38"/>
    </row>
    <row r="14" spans="1:12" ht="13" x14ac:dyDescent="0.3">
      <c r="A14" s="2">
        <v>4</v>
      </c>
      <c r="B14" t="s">
        <v>38</v>
      </c>
      <c r="C14" s="85">
        <v>3.4473999999999998E-2</v>
      </c>
      <c r="D14" s="38"/>
      <c r="E14" s="2">
        <v>31</v>
      </c>
      <c r="F14" s="28" t="s">
        <v>39</v>
      </c>
      <c r="G14" s="86">
        <v>0.41616500000000001</v>
      </c>
      <c r="J14" s="16"/>
      <c r="L14" s="38"/>
    </row>
    <row r="15" spans="1:12" ht="13" x14ac:dyDescent="0.3">
      <c r="A15" s="2">
        <v>5</v>
      </c>
      <c r="B15" t="s">
        <v>40</v>
      </c>
      <c r="C15" s="85">
        <v>3.2904000000000003E-2</v>
      </c>
      <c r="D15" s="38"/>
      <c r="E15" s="2">
        <v>32</v>
      </c>
      <c r="F15" s="28" t="s">
        <v>41</v>
      </c>
      <c r="G15" s="86">
        <v>0.33445999999999998</v>
      </c>
      <c r="J15" s="16"/>
      <c r="L15" s="38"/>
    </row>
    <row r="16" spans="1:12" ht="13" x14ac:dyDescent="0.3">
      <c r="A16" s="2">
        <v>6</v>
      </c>
      <c r="B16" t="s">
        <v>42</v>
      </c>
      <c r="C16" s="85">
        <v>2.6165999999999998E-2</v>
      </c>
      <c r="D16" s="38"/>
      <c r="E16" s="2">
        <v>33</v>
      </c>
      <c r="F16" s="28" t="s">
        <v>43</v>
      </c>
      <c r="G16" s="86">
        <v>0.66554000000000002</v>
      </c>
      <c r="J16" s="16"/>
      <c r="L16" s="38"/>
    </row>
    <row r="17" spans="1:12" ht="13" x14ac:dyDescent="0.3">
      <c r="A17" s="2">
        <v>7</v>
      </c>
      <c r="B17" t="s">
        <v>44</v>
      </c>
      <c r="C17" s="85">
        <v>1.1578E-2</v>
      </c>
      <c r="D17" s="38"/>
      <c r="E17" s="2">
        <v>34</v>
      </c>
      <c r="F17" s="28" t="s">
        <v>45</v>
      </c>
      <c r="G17" s="86">
        <v>5.1665000000000003E-2</v>
      </c>
      <c r="J17" s="16"/>
      <c r="L17" s="38"/>
    </row>
    <row r="18" spans="1:12" ht="13" x14ac:dyDescent="0.3">
      <c r="A18" s="2">
        <v>8</v>
      </c>
      <c r="B18" t="s">
        <v>46</v>
      </c>
      <c r="C18" s="85">
        <v>1.1640000000000001E-3</v>
      </c>
      <c r="D18" s="38"/>
      <c r="E18" s="2">
        <v>35</v>
      </c>
      <c r="F18" s="28" t="s">
        <v>47</v>
      </c>
      <c r="G18" s="86">
        <v>0.32383099999999998</v>
      </c>
      <c r="J18" s="16"/>
      <c r="L18" s="38"/>
    </row>
    <row r="19" spans="1:12" ht="13" x14ac:dyDescent="0.3">
      <c r="A19" s="2">
        <v>9</v>
      </c>
      <c r="B19" t="s">
        <v>48</v>
      </c>
      <c r="C19" s="85">
        <v>6.1948000000000003E-2</v>
      </c>
      <c r="D19" s="38"/>
      <c r="E19" s="2">
        <v>36</v>
      </c>
      <c r="F19" s="28" t="s">
        <v>49</v>
      </c>
      <c r="G19" s="86">
        <v>0.36060700000000001</v>
      </c>
      <c r="J19" s="16"/>
      <c r="L19" s="38"/>
    </row>
    <row r="20" spans="1:12" ht="13" x14ac:dyDescent="0.3">
      <c r="A20" s="2">
        <v>10</v>
      </c>
      <c r="B20" t="s">
        <v>50</v>
      </c>
      <c r="C20" s="85">
        <v>3.1274000000000003E-2</v>
      </c>
      <c r="D20" s="38"/>
      <c r="E20" s="2">
        <v>37</v>
      </c>
      <c r="F20" s="28" t="s">
        <v>51</v>
      </c>
      <c r="G20" s="86">
        <v>8.3318000000000003E-2</v>
      </c>
      <c r="J20" s="16"/>
      <c r="L20" s="38"/>
    </row>
    <row r="21" spans="1:12" ht="13" x14ac:dyDescent="0.3">
      <c r="A21" s="2">
        <v>11</v>
      </c>
      <c r="B21" t="s">
        <v>52</v>
      </c>
      <c r="C21" s="85">
        <v>6.8227999999999997E-2</v>
      </c>
      <c r="D21" s="38"/>
      <c r="E21" s="2">
        <v>38</v>
      </c>
      <c r="F21" s="28" t="s">
        <v>53</v>
      </c>
      <c r="G21" s="86">
        <v>0.18057899999999999</v>
      </c>
      <c r="J21" s="16"/>
      <c r="L21" s="38"/>
    </row>
    <row r="22" spans="1:12" ht="13" x14ac:dyDescent="0.3">
      <c r="A22" s="2">
        <v>12</v>
      </c>
      <c r="B22" t="s">
        <v>54</v>
      </c>
      <c r="C22" s="85">
        <v>2.7795E-2</v>
      </c>
      <c r="D22" s="38"/>
      <c r="E22" s="2">
        <v>39</v>
      </c>
      <c r="F22" s="28" t="s">
        <v>55</v>
      </c>
      <c r="G22" s="86">
        <v>0.103397</v>
      </c>
      <c r="J22" s="16"/>
      <c r="L22" s="38"/>
    </row>
    <row r="23" spans="1:12" ht="13" x14ac:dyDescent="0.3">
      <c r="A23" s="2">
        <v>13</v>
      </c>
      <c r="B23" t="s">
        <v>56</v>
      </c>
      <c r="C23" s="85">
        <v>8.1964999999999996E-2</v>
      </c>
      <c r="D23" s="38"/>
      <c r="E23" s="2">
        <v>40</v>
      </c>
      <c r="F23" s="28" t="s">
        <v>57</v>
      </c>
      <c r="G23" s="86">
        <v>0.103397</v>
      </c>
      <c r="J23" s="16"/>
      <c r="L23" s="38"/>
    </row>
    <row r="24" spans="1:12" ht="13" x14ac:dyDescent="0.3">
      <c r="A24" s="2">
        <v>14</v>
      </c>
      <c r="B24" t="s">
        <v>58</v>
      </c>
      <c r="C24" s="85">
        <v>8.9999999999999993E-3</v>
      </c>
      <c r="D24" s="38"/>
      <c r="E24" s="2">
        <v>41</v>
      </c>
      <c r="F24" s="28" t="s">
        <v>59</v>
      </c>
      <c r="G24" s="86">
        <v>0.103397</v>
      </c>
      <c r="J24" s="16"/>
      <c r="L24" s="38"/>
    </row>
    <row r="25" spans="1:12" ht="13" x14ac:dyDescent="0.3">
      <c r="A25" s="2">
        <v>15</v>
      </c>
      <c r="B25" t="s">
        <v>60</v>
      </c>
      <c r="C25" s="85">
        <v>5.7779999999999998E-2</v>
      </c>
      <c r="D25" s="38"/>
      <c r="E25" s="2">
        <v>42</v>
      </c>
      <c r="F25" s="28" t="s">
        <v>61</v>
      </c>
      <c r="G25" s="86">
        <v>3.2447999999999998E-2</v>
      </c>
      <c r="J25" s="16"/>
      <c r="L25" s="38"/>
    </row>
    <row r="26" spans="1:12" ht="13" x14ac:dyDescent="0.3">
      <c r="A26" s="2">
        <v>16</v>
      </c>
      <c r="B26" t="s">
        <v>62</v>
      </c>
      <c r="C26" s="85">
        <v>3.3035000000000002E-2</v>
      </c>
      <c r="D26" s="38"/>
      <c r="E26" s="2">
        <v>43</v>
      </c>
      <c r="F26" s="28" t="s">
        <v>63</v>
      </c>
      <c r="G26" s="86">
        <v>3.2447999999999998E-2</v>
      </c>
      <c r="J26" s="16"/>
      <c r="L26" s="38"/>
    </row>
    <row r="27" spans="1:12" ht="13" x14ac:dyDescent="0.3">
      <c r="A27" s="2">
        <v>17</v>
      </c>
      <c r="B27" t="s">
        <v>64</v>
      </c>
      <c r="C27" s="85">
        <v>3.7941000000000003E-2</v>
      </c>
      <c r="D27" s="38"/>
      <c r="E27" s="2">
        <v>44</v>
      </c>
      <c r="F27" s="28" t="s">
        <v>65</v>
      </c>
      <c r="G27" s="86">
        <v>2.5950000000000001E-3</v>
      </c>
      <c r="J27" s="16"/>
      <c r="L27" s="38"/>
    </row>
    <row r="28" spans="1:12" ht="13" x14ac:dyDescent="0.3">
      <c r="A28" s="2">
        <v>18</v>
      </c>
      <c r="B28" t="s">
        <v>66</v>
      </c>
      <c r="C28" s="85">
        <v>1.7465999999999999E-2</v>
      </c>
      <c r="D28" s="38"/>
      <c r="E28" s="2">
        <v>45</v>
      </c>
      <c r="F28" s="28" t="s">
        <v>67</v>
      </c>
      <c r="G28" s="86">
        <v>6.3899999999999998E-3</v>
      </c>
      <c r="J28" s="16"/>
      <c r="L28" s="38"/>
    </row>
    <row r="29" spans="1:12" ht="13" x14ac:dyDescent="0.3">
      <c r="A29" s="2">
        <v>19</v>
      </c>
      <c r="B29" t="s">
        <v>68</v>
      </c>
      <c r="C29" s="85">
        <v>1.468E-2</v>
      </c>
      <c r="D29" s="38"/>
      <c r="E29" s="2">
        <v>46</v>
      </c>
      <c r="F29" s="28" t="s">
        <v>69</v>
      </c>
      <c r="G29" s="86">
        <v>3.1711000000000003E-2</v>
      </c>
      <c r="J29" s="16"/>
      <c r="L29" s="38"/>
    </row>
    <row r="30" spans="1:12" ht="13" x14ac:dyDescent="0.3">
      <c r="A30" s="2">
        <v>20</v>
      </c>
      <c r="B30" t="s">
        <v>70</v>
      </c>
      <c r="C30" s="85">
        <v>4.9846000000000001E-2</v>
      </c>
      <c r="D30" s="38"/>
      <c r="E30" s="2">
        <v>47</v>
      </c>
      <c r="F30" s="28" t="s">
        <v>71</v>
      </c>
      <c r="G30" s="86">
        <v>3.1192999999999999E-2</v>
      </c>
      <c r="J30" s="16"/>
      <c r="L30" s="38"/>
    </row>
    <row r="31" spans="1:12" ht="13" x14ac:dyDescent="0.3">
      <c r="A31" s="2">
        <v>21</v>
      </c>
      <c r="B31" t="s">
        <v>72</v>
      </c>
      <c r="C31" s="85">
        <v>4.9846000000000001E-2</v>
      </c>
      <c r="D31" s="38"/>
      <c r="E31" s="2">
        <v>48</v>
      </c>
      <c r="F31" s="28" t="s">
        <v>73</v>
      </c>
      <c r="G31" s="86">
        <v>9.6959999999999998E-3</v>
      </c>
      <c r="J31" s="16"/>
      <c r="L31" s="38"/>
    </row>
    <row r="32" spans="1:12" ht="13" x14ac:dyDescent="0.3">
      <c r="A32" s="2">
        <v>22</v>
      </c>
      <c r="B32" t="s">
        <v>74</v>
      </c>
      <c r="C32" s="85">
        <v>2.1403999999999999E-2</v>
      </c>
      <c r="D32" s="38"/>
      <c r="E32" s="2">
        <v>49</v>
      </c>
      <c r="F32" s="28" t="s">
        <v>75</v>
      </c>
      <c r="G32" s="86">
        <v>5.3147E-2</v>
      </c>
      <c r="J32" s="16"/>
      <c r="L32" s="38"/>
    </row>
    <row r="33" spans="1:12" ht="13" x14ac:dyDescent="0.3">
      <c r="A33" s="2">
        <v>23</v>
      </c>
      <c r="B33" t="s">
        <v>76</v>
      </c>
      <c r="C33" s="85">
        <v>9.2638999999999999E-2</v>
      </c>
      <c r="D33" s="38"/>
      <c r="E33" s="2">
        <v>50</v>
      </c>
      <c r="F33" s="28" t="s">
        <v>77</v>
      </c>
      <c r="G33" s="86">
        <v>0.117118</v>
      </c>
      <c r="J33" s="16"/>
      <c r="L33" s="38"/>
    </row>
    <row r="34" spans="1:12" ht="13" x14ac:dyDescent="0.3">
      <c r="A34" s="2">
        <v>24</v>
      </c>
      <c r="B34" t="s">
        <v>78</v>
      </c>
      <c r="C34" s="85">
        <v>1.7465999999999999E-2</v>
      </c>
      <c r="D34" s="38"/>
      <c r="E34" s="2">
        <v>51</v>
      </c>
      <c r="F34" s="28" t="s">
        <v>79</v>
      </c>
      <c r="G34" s="86">
        <v>1.1221E-2</v>
      </c>
      <c r="J34" s="16"/>
      <c r="L34" s="38"/>
    </row>
    <row r="35" spans="1:12" x14ac:dyDescent="0.25">
      <c r="A35" s="2">
        <v>25</v>
      </c>
      <c r="B35" t="s">
        <v>80</v>
      </c>
      <c r="C35" s="85">
        <v>0.105308</v>
      </c>
      <c r="D35" s="38"/>
      <c r="E35" s="2">
        <v>52</v>
      </c>
      <c r="F35" s="28" t="s">
        <v>81</v>
      </c>
      <c r="G35" s="86">
        <v>4.6591E-2</v>
      </c>
    </row>
    <row r="36" spans="1:12" x14ac:dyDescent="0.25">
      <c r="A36" s="2">
        <v>26</v>
      </c>
      <c r="B36" t="s">
        <v>82</v>
      </c>
      <c r="C36" s="85">
        <v>3.1838999999999999E-2</v>
      </c>
      <c r="D36" s="38"/>
      <c r="E36" s="2">
        <v>53</v>
      </c>
      <c r="F36" s="28" t="s">
        <v>799</v>
      </c>
      <c r="G36" s="86">
        <v>4.6591E-2</v>
      </c>
    </row>
    <row r="37" spans="1:12" x14ac:dyDescent="0.25">
      <c r="A37" s="2">
        <v>27</v>
      </c>
      <c r="B37" t="s">
        <v>83</v>
      </c>
      <c r="C37" s="85">
        <v>0.31662400000000002</v>
      </c>
      <c r="D37" s="38"/>
      <c r="E37" s="2">
        <v>54</v>
      </c>
      <c r="F37" s="28" t="s">
        <v>84</v>
      </c>
      <c r="G37" s="86">
        <v>0.113367</v>
      </c>
    </row>
    <row r="38" spans="1:12" x14ac:dyDescent="0.25">
      <c r="A38" s="2" t="s">
        <v>85</v>
      </c>
      <c r="B38" t="s">
        <v>86</v>
      </c>
      <c r="C38" s="86" t="s">
        <v>32</v>
      </c>
      <c r="E38" s="2">
        <v>55</v>
      </c>
      <c r="F38" s="28" t="s">
        <v>87</v>
      </c>
      <c r="G38" s="86">
        <v>9.2480999999999994E-2</v>
      </c>
    </row>
    <row r="39" spans="1:12" x14ac:dyDescent="0.25">
      <c r="A39" s="2" t="s">
        <v>88</v>
      </c>
      <c r="B39" t="s">
        <v>89</v>
      </c>
      <c r="C39" s="86" t="s">
        <v>32</v>
      </c>
      <c r="E39" s="2">
        <v>56</v>
      </c>
      <c r="F39" s="28" t="s">
        <v>90</v>
      </c>
      <c r="G39" s="86">
        <v>3.1406000000000003E-2</v>
      </c>
    </row>
    <row r="40" spans="1:12" x14ac:dyDescent="0.25">
      <c r="A40" s="2" t="s">
        <v>91</v>
      </c>
      <c r="B40" t="s">
        <v>92</v>
      </c>
      <c r="C40" s="86">
        <v>0.68337599999999998</v>
      </c>
      <c r="D40" s="38"/>
      <c r="E40" s="2">
        <v>57</v>
      </c>
      <c r="F40" s="28" t="s">
        <v>93</v>
      </c>
      <c r="G40" s="86">
        <v>3.1406000000000003E-2</v>
      </c>
    </row>
  </sheetData>
  <mergeCells count="2">
    <mergeCell ref="A7:H7"/>
    <mergeCell ref="A8:H8"/>
  </mergeCells>
  <phoneticPr fontId="0" type="noConversion"/>
  <pageMargins left="0.75" right="0.75" top="1" bottom="1" header="0.5" footer="0.5"/>
  <pageSetup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88"/>
  <sheetViews>
    <sheetView zoomScaleNormal="100" zoomScalePageLayoutView="55" workbookViewId="0">
      <selection activeCell="B2" sqref="B2:C2"/>
    </sheetView>
  </sheetViews>
  <sheetFormatPr defaultColWidth="9.1796875" defaultRowHeight="12.5" x14ac:dyDescent="0.25"/>
  <cols>
    <col min="1" max="1" width="26.453125" style="39" bestFit="1" customWidth="1"/>
    <col min="2" max="4" width="21.7265625" style="39" customWidth="1"/>
    <col min="5" max="5" width="26.453125" style="39" bestFit="1" customWidth="1"/>
    <col min="6" max="8" width="21.7265625" style="39" customWidth="1"/>
    <col min="9" max="9" width="26.453125" style="39" bestFit="1" customWidth="1"/>
    <col min="10" max="12" width="21.7265625" style="39" customWidth="1"/>
    <col min="13" max="16384" width="9.1796875" style="39"/>
  </cols>
  <sheetData>
    <row r="1" spans="1:5" ht="27" customHeight="1" x14ac:dyDescent="0.25">
      <c r="A1" s="110" t="s">
        <v>94</v>
      </c>
      <c r="B1" s="111"/>
      <c r="C1" s="111"/>
      <c r="D1" s="112"/>
    </row>
    <row r="2" spans="1:5" ht="20.25" customHeight="1" x14ac:dyDescent="0.25">
      <c r="A2" s="84" t="s">
        <v>95</v>
      </c>
      <c r="B2" s="115">
        <v>44000</v>
      </c>
      <c r="C2" s="115"/>
      <c r="D2" s="81"/>
    </row>
    <row r="3" spans="1:5" ht="18" customHeight="1" x14ac:dyDescent="0.25">
      <c r="A3" s="84" t="s">
        <v>96</v>
      </c>
      <c r="B3" s="82" t="str">
        <f>INDEX(Cities,C3)</f>
        <v>Anniston-Calhoun County AL</v>
      </c>
      <c r="C3" s="82">
        <v>1</v>
      </c>
      <c r="D3" s="81"/>
    </row>
    <row r="4" spans="1:5" ht="18" customHeight="1" x14ac:dyDescent="0.25">
      <c r="A4" s="84" t="s">
        <v>97</v>
      </c>
      <c r="B4" s="82" t="str">
        <f>INDEX(Cities,C4)</f>
        <v>San Juan-Bayamón-Caguas PR</v>
      </c>
      <c r="C4" s="82">
        <v>299</v>
      </c>
      <c r="D4" s="81"/>
    </row>
    <row r="5" spans="1:5" x14ac:dyDescent="0.25">
      <c r="A5" s="83"/>
      <c r="B5" s="82"/>
      <c r="C5" s="82"/>
      <c r="D5" s="81"/>
    </row>
    <row r="6" spans="1:5" x14ac:dyDescent="0.25">
      <c r="A6" s="80"/>
      <c r="B6" s="79"/>
      <c r="C6" s="79"/>
      <c r="D6" s="78"/>
    </row>
    <row r="7" spans="1:5" ht="38.25" customHeight="1" x14ac:dyDescent="0.25"/>
    <row r="8" spans="1:5" x14ac:dyDescent="0.25">
      <c r="E8" s="77"/>
    </row>
    <row r="9" spans="1:5" ht="20" x14ac:dyDescent="0.25">
      <c r="A9" s="113" t="s">
        <v>98</v>
      </c>
      <c r="B9" s="113"/>
      <c r="C9" s="113"/>
      <c r="D9" s="113"/>
    </row>
    <row r="11" spans="1:5" ht="48" customHeight="1" x14ac:dyDescent="0.25">
      <c r="A11" s="114" t="str">
        <f>"Based on the Income that you entered, if you are earning "&amp;DOLLAR(B2,2)&amp;" after tax in "&amp;B3&amp;", the comparable after-tax income in "&amp;B4&amp;" is "&amp;DOLLAR(B2+((C23-B23)/B23)*B2)&amp;". Below are the index values and average prices of two areas as well as the national average:"</f>
        <v>Based on the Income that you entered, if you are earning $44,000.00 after tax in Anniston-Calhoun County AL, the comparable after-tax income in San Juan-Bayamón-Caguas PR is $51,847.80. Below are the index values and average prices of two areas as well as the national average:</v>
      </c>
      <c r="B11" s="114"/>
      <c r="C11" s="114"/>
      <c r="D11" s="114"/>
    </row>
    <row r="14" spans="1:5" x14ac:dyDescent="0.25">
      <c r="A14" s="76" t="str">
        <f>"If you move from "&amp;B3&amp;" to "&amp;B4</f>
        <v>If you move from Anniston-Calhoun County AL to San Juan-Bayamón-Caguas PR</v>
      </c>
      <c r="B14" s="75"/>
      <c r="C14" s="74"/>
      <c r="D14" s="73"/>
    </row>
    <row r="15" spans="1:5" x14ac:dyDescent="0.25">
      <c r="A15" s="72" t="s">
        <v>99</v>
      </c>
      <c r="C15" s="71" t="str">
        <f>TEXT(ABS((C24-B24)/B24),"0.00%") &amp; " " &amp; IF(C24-B24&lt;0, "less", "more")</f>
        <v>24.27% more</v>
      </c>
    </row>
    <row r="16" spans="1:5" x14ac:dyDescent="0.25">
      <c r="A16" s="70" t="s">
        <v>100</v>
      </c>
      <c r="B16" s="69"/>
      <c r="C16" s="89" t="str">
        <f>TEXT(ABS((C25-B25)/B25),"0.00%") &amp; " " &amp; IF(C25-B25&lt;0, "less", "more")</f>
        <v>36.76% more</v>
      </c>
    </row>
    <row r="17" spans="1:11" x14ac:dyDescent="0.25">
      <c r="A17" s="72" t="s">
        <v>101</v>
      </c>
      <c r="C17" s="71" t="str">
        <f>TEXT(ABS((C26-B26)/B26),"0.00%") &amp; " " &amp; IF(C26-B26&lt;0, "less", "more")</f>
        <v>23.18% more</v>
      </c>
    </row>
    <row r="18" spans="1:11" x14ac:dyDescent="0.25">
      <c r="A18" s="70" t="s">
        <v>102</v>
      </c>
      <c r="B18" s="69"/>
      <c r="C18" s="89" t="str">
        <f>TEXT(ABS((C27-B27)/B27),"0.00%") &amp; " " &amp; IF(C27-B27&lt;0, "less", "more")</f>
        <v>0.89% less</v>
      </c>
      <c r="I18" s="65"/>
    </row>
    <row r="19" spans="1:11" x14ac:dyDescent="0.25">
      <c r="A19" s="68" t="s">
        <v>103</v>
      </c>
      <c r="B19" s="67"/>
      <c r="C19" s="66" t="str">
        <f>TEXT(ABS((C28-B28)/B28),"0.00%") &amp; " " &amp; IF(C28-B28&lt;0, "less", "more")</f>
        <v>10.37% less</v>
      </c>
      <c r="I19" s="65"/>
    </row>
    <row r="20" spans="1:11" x14ac:dyDescent="0.25">
      <c r="I20" s="65"/>
    </row>
    <row r="21" spans="1:11" ht="14" x14ac:dyDescent="0.3">
      <c r="A21" s="57" t="s">
        <v>104</v>
      </c>
      <c r="I21" s="65"/>
    </row>
    <row r="22" spans="1:11" ht="25" x14ac:dyDescent="0.25">
      <c r="A22" s="56" t="s">
        <v>105</v>
      </c>
      <c r="B22" s="55" t="str">
        <f>B3</f>
        <v>Anniston-Calhoun County AL</v>
      </c>
      <c r="C22" s="55" t="str">
        <f>B4</f>
        <v>San Juan-Bayamón-Caguas PR</v>
      </c>
      <c r="D22" s="54" t="s">
        <v>106</v>
      </c>
      <c r="I22" s="65"/>
    </row>
    <row r="23" spans="1:11" ht="13" x14ac:dyDescent="0.3">
      <c r="A23" s="45" t="s">
        <v>107</v>
      </c>
      <c r="B23" s="64">
        <f>VLOOKUP($B$3,'2022 Q1 - 2023 Q1 Index'!D:K,2,FALSE)</f>
        <v>84.1</v>
      </c>
      <c r="C23" s="64">
        <f>VLOOKUP($B$4,'2022 Q1 - 2023 Q1 Index'!D:K,2,FALSE)</f>
        <v>99.1</v>
      </c>
      <c r="D23" s="63">
        <v>100</v>
      </c>
      <c r="I23" s="65"/>
    </row>
    <row r="24" spans="1:11" ht="13" x14ac:dyDescent="0.3">
      <c r="A24" s="48" t="str">
        <f>"Grocery ("&amp;TEXT('2022 Q1 - 2023 Q1 Index'!F2, "0.00%")&amp;")"</f>
        <v>Grocery (15.73%)</v>
      </c>
      <c r="B24" s="62">
        <f>VLOOKUP($B$3,'2022 Q1 - 2023 Q1 Index'!D:K,3,FALSE)</f>
        <v>93.1</v>
      </c>
      <c r="C24" s="62">
        <f>VLOOKUP($B$4,'2022 Q1 - 2023 Q1 Index'!D:K,3,FALSE)</f>
        <v>115.7</v>
      </c>
      <c r="D24" s="61">
        <v>100</v>
      </c>
    </row>
    <row r="25" spans="1:11" ht="13" x14ac:dyDescent="0.3">
      <c r="A25" s="45" t="str">
        <f>"Housing ("&amp;TEXT('2022 Q1 - 2023 Q1 Index'!G2, "0.00%")&amp;")"</f>
        <v>Housing (28.10%)</v>
      </c>
      <c r="B25" s="64">
        <f>VLOOKUP($B$3,'2022 Q1 - 2023 Q1 Index'!D:K,4,FALSE)</f>
        <v>59.3</v>
      </c>
      <c r="C25" s="64">
        <f>VLOOKUP($B$4,'2022 Q1 - 2023 Q1 Index'!D:K,4,FALSE)</f>
        <v>81.099999999999994</v>
      </c>
      <c r="D25" s="63">
        <v>100</v>
      </c>
    </row>
    <row r="26" spans="1:11" ht="13" x14ac:dyDescent="0.3">
      <c r="A26" s="48" t="str">
        <f>"Utilities ("&amp;TEXT('2022 Q1 - 2023 Q1 Index'!H2, "0.00%")&amp;")"</f>
        <v>Utilities (9.06%)</v>
      </c>
      <c r="B26" s="62">
        <f>VLOOKUP($B$3,'2022 Q1 - 2023 Q1 Index'!D:K,5,FALSE)</f>
        <v>125.1</v>
      </c>
      <c r="C26" s="62">
        <f>VLOOKUP($B$4,'2022 Q1 - 2023 Q1 Index'!D:K,5,FALSE)</f>
        <v>154.1</v>
      </c>
      <c r="D26" s="61">
        <v>100</v>
      </c>
    </row>
    <row r="27" spans="1:11" ht="13" x14ac:dyDescent="0.3">
      <c r="A27" s="45" t="str">
        <f>"Transportation ("&amp;TEXT('2022 Q1 - 2023 Q1 Index'!I2, "0.00%")&amp;")"</f>
        <v>Transportation (8.53%)</v>
      </c>
      <c r="B27" s="64">
        <f>VLOOKUP($B$3,'2022 Q1 - 2023 Q1 Index'!D:K,6,FALSE)</f>
        <v>89.6</v>
      </c>
      <c r="C27" s="64">
        <f>VLOOKUP($B$4,'2022 Q1 - 2023 Q1 Index'!D:K,6,FALSE)</f>
        <v>88.8</v>
      </c>
      <c r="D27" s="63">
        <v>100</v>
      </c>
      <c r="I27" s="49"/>
      <c r="J27" s="49"/>
      <c r="K27" s="49"/>
    </row>
    <row r="28" spans="1:11" ht="13" x14ac:dyDescent="0.3">
      <c r="A28" s="48" t="str">
        <f>"Health ("&amp;TEXT('2022 Q1 - 2023 Q1 Index'!J2, "0.00%")&amp;")"</f>
        <v>Health (4.83%)</v>
      </c>
      <c r="B28" s="62">
        <f>VLOOKUP($B$3,'2022 Q1 - 2023 Q1 Index'!D:K,7,FALSE)</f>
        <v>78.099999999999994</v>
      </c>
      <c r="C28" s="62">
        <f>VLOOKUP($B$4,'2022 Q1 - 2023 Q1 Index'!D:K,7,FALSE)</f>
        <v>70</v>
      </c>
      <c r="D28" s="61">
        <v>100</v>
      </c>
      <c r="I28" s="49"/>
      <c r="J28" s="49"/>
      <c r="K28" s="49"/>
    </row>
    <row r="29" spans="1:11" ht="13" x14ac:dyDescent="0.3">
      <c r="A29" s="60" t="str">
        <f>"Miscellaneous ("&amp;TEXT('2022 Q1 - 2023 Q1 Index'!K2, "0.00%")&amp;")"</f>
        <v>Miscellaneous (33.75%)</v>
      </c>
      <c r="B29" s="59">
        <f>VLOOKUP($B$3,'2022 Q1 - 2023 Q1 Index'!D:K,8,FALSE)</f>
        <v>89.1</v>
      </c>
      <c r="C29" s="59">
        <f>VLOOKUP($B$4,'2022 Q1 - 2023 Q1 Index'!D:K,8,FALSE)</f>
        <v>98.3</v>
      </c>
      <c r="D29" s="58">
        <v>100</v>
      </c>
      <c r="I29" s="49"/>
      <c r="J29" s="49"/>
      <c r="K29" s="49"/>
    </row>
    <row r="30" spans="1:11" x14ac:dyDescent="0.25">
      <c r="I30" s="49"/>
      <c r="J30" s="49"/>
      <c r="K30" s="49"/>
    </row>
    <row r="31" spans="1:11" ht="14" x14ac:dyDescent="0.3">
      <c r="A31" s="57" t="s">
        <v>108</v>
      </c>
      <c r="I31" s="49"/>
      <c r="J31" s="49"/>
      <c r="K31" s="49"/>
    </row>
    <row r="32" spans="1:11" ht="25" x14ac:dyDescent="0.25">
      <c r="A32" s="56" t="s">
        <v>109</v>
      </c>
      <c r="B32" s="55" t="str">
        <f>B3</f>
        <v>Anniston-Calhoun County AL</v>
      </c>
      <c r="C32" s="55" t="str">
        <f>B4</f>
        <v>San Juan-Bayamón-Caguas PR</v>
      </c>
      <c r="D32" s="54" t="s">
        <v>106</v>
      </c>
      <c r="I32" s="49"/>
      <c r="J32" s="49"/>
      <c r="K32" s="49"/>
    </row>
    <row r="33" spans="1:11" ht="13" x14ac:dyDescent="0.3">
      <c r="A33" s="45" t="s">
        <v>110</v>
      </c>
      <c r="B33" s="44">
        <f>VLOOKUP($B$3,'2022 Q1 - 2023 Q1 AveragePrice'!$D:$BM,2,FALSE)</f>
        <v>12.085000000000001</v>
      </c>
      <c r="C33" s="44">
        <f>VLOOKUP($B$4,'2022 Q1 - 2023 Q1 AveragePrice'!$D:$BM,2,FALSE)</f>
        <v>12.08</v>
      </c>
      <c r="D33" s="43">
        <f>VLOOKUP("MEAN",'2022 Q1 - 2023 Q1 AveragePrice'!$D:$BM,2,FALSE)</f>
        <v>13.625516432313313</v>
      </c>
      <c r="I33" s="49"/>
      <c r="J33" s="49"/>
      <c r="K33" s="49"/>
    </row>
    <row r="34" spans="1:11" ht="13" x14ac:dyDescent="0.3">
      <c r="A34" s="48" t="s">
        <v>111</v>
      </c>
      <c r="B34" s="47">
        <f>VLOOKUP($B$3,'2022 Q1 - 2023 Q1 AveragePrice'!$D:$BM,3,FALSE)</f>
        <v>4.5999999999999996</v>
      </c>
      <c r="C34" s="47">
        <f>VLOOKUP($B$4,'2022 Q1 - 2023 Q1 AveragePrice'!$D:$BM,3,FALSE)</f>
        <v>4.6174999999999997</v>
      </c>
      <c r="D34" s="46">
        <f>VLOOKUP("MEAN",'2022 Q1 - 2023 Q1 AveragePrice'!$D:$BM,3,FALSE)</f>
        <v>5.0777809023871416</v>
      </c>
      <c r="I34" s="49"/>
      <c r="J34" s="49"/>
      <c r="K34" s="49"/>
    </row>
    <row r="35" spans="1:11" ht="13" x14ac:dyDescent="0.3">
      <c r="A35" s="45" t="s">
        <v>112</v>
      </c>
      <c r="B35" s="44">
        <f>VLOOKUP($B$3,'2022 Q1 - 2023 Q1 AveragePrice'!$D:$BM,4,FALSE)</f>
        <v>4.5475000000000003</v>
      </c>
      <c r="C35" s="44">
        <f>VLOOKUP($B$4,'2022 Q1 - 2023 Q1 AveragePrice'!$D:$BM,4,FALSE)</f>
        <v>4.7975000000000003</v>
      </c>
      <c r="D35" s="43">
        <f>VLOOKUP("MEAN",'2022 Q1 - 2023 Q1 AveragePrice'!$D:$BM,4,FALSE)</f>
        <v>4.8670620521236643</v>
      </c>
      <c r="I35" s="49"/>
      <c r="J35" s="49"/>
      <c r="K35" s="49"/>
    </row>
    <row r="36" spans="1:11" ht="13" x14ac:dyDescent="0.3">
      <c r="A36" s="48" t="s">
        <v>113</v>
      </c>
      <c r="B36" s="47">
        <f>VLOOKUP($B$3,'2022 Q1 - 2023 Q1 AveragePrice'!$D:$BM,5,FALSE)</f>
        <v>1.5575000000000001</v>
      </c>
      <c r="C36" s="47">
        <f>VLOOKUP($B$4,'2022 Q1 - 2023 Q1 AveragePrice'!$D:$BM,5,FALSE)</f>
        <v>1.7275</v>
      </c>
      <c r="D36" s="46">
        <f>VLOOKUP("MEAN",'2022 Q1 - 2023 Q1 AveragePrice'!$D:$BM,5,FALSE)</f>
        <v>1.585446390557425</v>
      </c>
      <c r="I36" s="49"/>
      <c r="J36" s="49"/>
      <c r="K36" s="49"/>
    </row>
    <row r="37" spans="1:11" ht="13" x14ac:dyDescent="0.3">
      <c r="A37" s="45" t="s">
        <v>114</v>
      </c>
      <c r="B37" s="44">
        <f>VLOOKUP($B$3,'2022 Q1 - 2023 Q1 AveragePrice'!$D:$BM,6,FALSE)</f>
        <v>1.0925</v>
      </c>
      <c r="C37" s="44">
        <f>VLOOKUP($B$4,'2022 Q1 - 2023 Q1 AveragePrice'!$D:$BM,6,FALSE)</f>
        <v>1.2987500000000001</v>
      </c>
      <c r="D37" s="43">
        <f>VLOOKUP("MEAN",'2022 Q1 - 2023 Q1 AveragePrice'!$D:$BM,6,FALSE)</f>
        <v>1.1577285100854515</v>
      </c>
      <c r="I37" s="49"/>
      <c r="J37" s="49"/>
      <c r="K37" s="49"/>
    </row>
    <row r="38" spans="1:11" ht="13" x14ac:dyDescent="0.3">
      <c r="A38" s="48" t="s">
        <v>115</v>
      </c>
      <c r="B38" s="47">
        <f>VLOOKUP($B$3,'2022 Q1 - 2023 Q1 AveragePrice'!$D:$BM,7,FALSE)</f>
        <v>2.8850000000000002</v>
      </c>
      <c r="C38" s="47">
        <f>VLOOKUP($B$4,'2022 Q1 - 2023 Q1 AveragePrice'!$D:$BM,7,FALSE)</f>
        <v>3.8174999999999999</v>
      </c>
      <c r="D38" s="46">
        <f>VLOOKUP("MEAN",'2022 Q1 - 2023 Q1 AveragePrice'!$D:$BM,7,FALSE)</f>
        <v>2.9886017220487902</v>
      </c>
      <c r="I38" s="49"/>
      <c r="J38" s="49"/>
      <c r="K38" s="49"/>
    </row>
    <row r="39" spans="1:11" ht="13" x14ac:dyDescent="0.3">
      <c r="A39" s="45" t="s">
        <v>116</v>
      </c>
      <c r="B39" s="44">
        <f>VLOOKUP($B$3,'2022 Q1 - 2023 Q1 AveragePrice'!$D:$BM,8,FALSE)</f>
        <v>3.21</v>
      </c>
      <c r="C39" s="44">
        <f>VLOOKUP($B$4,'2022 Q1 - 2023 Q1 AveragePrice'!$D:$BM,8,FALSE)</f>
        <v>3.6850000000000005</v>
      </c>
      <c r="D39" s="43">
        <f>VLOOKUP("MEAN",'2022 Q1 - 2023 Q1 AveragePrice'!$D:$BM,8,FALSE)</f>
        <v>2.8965618972421741</v>
      </c>
      <c r="I39" s="49"/>
      <c r="J39" s="49"/>
      <c r="K39" s="49"/>
    </row>
    <row r="40" spans="1:11" ht="13" x14ac:dyDescent="0.3">
      <c r="A40" s="48" t="s">
        <v>117</v>
      </c>
      <c r="B40" s="47">
        <f>VLOOKUP($B$3,'2022 Q1 - 2023 Q1 AveragePrice'!$D:$BM,9,FALSE)</f>
        <v>1.2450000000000001</v>
      </c>
      <c r="C40" s="47">
        <f>VLOOKUP($B$4,'2022 Q1 - 2023 Q1 AveragePrice'!$D:$BM,9,FALSE)</f>
        <v>2.6775000000000002</v>
      </c>
      <c r="D40" s="46">
        <f>VLOOKUP("MEAN",'2022 Q1 - 2023 Q1 AveragePrice'!$D:$BM,9,FALSE)</f>
        <v>1.3808072200452639</v>
      </c>
      <c r="I40" s="49"/>
      <c r="J40" s="49"/>
      <c r="K40" s="49"/>
    </row>
    <row r="41" spans="1:11" ht="13" x14ac:dyDescent="0.3">
      <c r="A41" s="45" t="s">
        <v>118</v>
      </c>
      <c r="B41" s="44">
        <f>VLOOKUP($B$3,'2022 Q1 - 2023 Q1 AveragePrice'!$D:$BM,10,FALSE)</f>
        <v>3.95</v>
      </c>
      <c r="C41" s="44">
        <f>VLOOKUP($B$4,'2022 Q1 - 2023 Q1 AveragePrice'!$D:$BM,10,FALSE)</f>
        <v>4.6950000000000003</v>
      </c>
      <c r="D41" s="43">
        <f>VLOOKUP("MEAN",'2022 Q1 - 2023 Q1 AveragePrice'!$D:$BM,10,FALSE)</f>
        <v>4.3133226018078172</v>
      </c>
      <c r="I41" s="49"/>
      <c r="J41" s="49"/>
      <c r="K41" s="49"/>
    </row>
    <row r="42" spans="1:11" ht="13" x14ac:dyDescent="0.3">
      <c r="A42" s="48" t="s">
        <v>119</v>
      </c>
      <c r="B42" s="47">
        <f>VLOOKUP($B$3,'2022 Q1 - 2023 Q1 AveragePrice'!$D:$BM,11,FALSE)</f>
        <v>3.8474999999999997</v>
      </c>
      <c r="C42" s="47">
        <f>VLOOKUP($B$4,'2022 Q1 - 2023 Q1 AveragePrice'!$D:$BM,11,FALSE)</f>
        <v>3.5225</v>
      </c>
      <c r="D42" s="46">
        <f>VLOOKUP("MEAN",'2022 Q1 - 2023 Q1 AveragePrice'!$D:$BM,11,FALSE)</f>
        <v>3.7695148601763915</v>
      </c>
      <c r="I42" s="49"/>
      <c r="J42" s="49"/>
      <c r="K42" s="49"/>
    </row>
    <row r="43" spans="1:11" ht="13" x14ac:dyDescent="0.3">
      <c r="A43" s="45" t="s">
        <v>120</v>
      </c>
      <c r="B43" s="44">
        <f>VLOOKUP($B$3,'2022 Q1 - 2023 Q1 AveragePrice'!$D:$BM,12,FALSE)</f>
        <v>0.57000000000000006</v>
      </c>
      <c r="C43" s="44">
        <f>VLOOKUP($B$4,'2022 Q1 - 2023 Q1 AveragePrice'!$D:$BM,12,FALSE)</f>
        <v>1.0049999999999999</v>
      </c>
      <c r="D43" s="43">
        <f>VLOOKUP("MEAN",'2022 Q1 - 2023 Q1 AveragePrice'!$D:$BM,12,FALSE)</f>
        <v>0.63251545377842977</v>
      </c>
      <c r="I43" s="49"/>
      <c r="J43" s="49"/>
      <c r="K43" s="49"/>
    </row>
    <row r="44" spans="1:11" ht="13" x14ac:dyDescent="0.3">
      <c r="A44" s="48" t="s">
        <v>121</v>
      </c>
      <c r="B44" s="47">
        <f>VLOOKUP($B$3,'2022 Q1 - 2023 Q1 AveragePrice'!$D:$BM,13,FALSE)</f>
        <v>1.9550000000000001</v>
      </c>
      <c r="C44" s="47">
        <f>VLOOKUP($B$4,'2022 Q1 - 2023 Q1 AveragePrice'!$D:$BM,13,FALSE)</f>
        <v>2.4962499999999999</v>
      </c>
      <c r="D44" s="46">
        <f>VLOOKUP("MEAN",'2022 Q1 - 2023 Q1 AveragePrice'!$D:$BM,13,FALSE)</f>
        <v>1.8242887053961001</v>
      </c>
      <c r="I44" s="49"/>
      <c r="J44" s="49"/>
      <c r="K44" s="49"/>
    </row>
    <row r="45" spans="1:11" ht="13" x14ac:dyDescent="0.3">
      <c r="A45" s="45" t="s">
        <v>122</v>
      </c>
      <c r="B45" s="44">
        <f>VLOOKUP($B$3,'2022 Q1 - 2023 Q1 AveragePrice'!$D:$BM,14,FALSE)</f>
        <v>3.7275</v>
      </c>
      <c r="C45" s="44">
        <f>VLOOKUP($B$4,'2022 Q1 - 2023 Q1 AveragePrice'!$D:$BM,14,FALSE)</f>
        <v>3.6799999999999997</v>
      </c>
      <c r="D45" s="43">
        <f>VLOOKUP("MEAN",'2022 Q1 - 2023 Q1 AveragePrice'!$D:$BM,14,FALSE)</f>
        <v>3.8845322097299801</v>
      </c>
      <c r="I45" s="49"/>
      <c r="J45" s="49"/>
      <c r="K45" s="49"/>
    </row>
    <row r="46" spans="1:11" ht="13" x14ac:dyDescent="0.3">
      <c r="A46" s="48" t="s">
        <v>123</v>
      </c>
      <c r="B46" s="47">
        <f>VLOOKUP($B$3,'2022 Q1 - 2023 Q1 AveragePrice'!$D:$BM,15,FALSE)</f>
        <v>3.8049999999999997</v>
      </c>
      <c r="C46" s="47">
        <f>VLOOKUP($B$4,'2022 Q1 - 2023 Q1 AveragePrice'!$D:$BM,15,FALSE)</f>
        <v>4.415</v>
      </c>
      <c r="D46" s="46">
        <f>VLOOKUP("MEAN",'2022 Q1 - 2023 Q1 AveragePrice'!$D:$BM,15,FALSE)</f>
        <v>4.0059943734875558</v>
      </c>
      <c r="I46" s="49"/>
      <c r="J46" s="49"/>
      <c r="K46" s="49"/>
    </row>
    <row r="47" spans="1:11" ht="13" x14ac:dyDescent="0.3">
      <c r="A47" s="45" t="s">
        <v>124</v>
      </c>
      <c r="B47" s="44">
        <f>VLOOKUP($B$3,'2022 Q1 - 2023 Q1 AveragePrice'!$D:$BM,16,FALSE)</f>
        <v>4.6574999999999998</v>
      </c>
      <c r="C47" s="44">
        <f>VLOOKUP($B$4,'2022 Q1 - 2023 Q1 AveragePrice'!$D:$BM,16,FALSE)</f>
        <v>5.2050000000000001</v>
      </c>
      <c r="D47" s="43">
        <f>VLOOKUP("MEAN",'2022 Q1 - 2023 Q1 AveragePrice'!$D:$BM,16,FALSE)</f>
        <v>5.2947496030526189</v>
      </c>
      <c r="I47" s="49"/>
      <c r="J47" s="49"/>
      <c r="K47" s="49"/>
    </row>
    <row r="48" spans="1:11" ht="13" x14ac:dyDescent="0.3">
      <c r="A48" s="48" t="s">
        <v>125</v>
      </c>
      <c r="B48" s="47">
        <f>VLOOKUP($B$3,'2022 Q1 - 2023 Q1 AveragePrice'!$D:$BM,17,FALSE)</f>
        <v>2.7600000000000002</v>
      </c>
      <c r="C48" s="47">
        <f>VLOOKUP($B$4,'2022 Q1 - 2023 Q1 AveragePrice'!$D:$BM,17,FALSE)</f>
        <v>3.9312499999999999</v>
      </c>
      <c r="D48" s="46">
        <f>VLOOKUP("MEAN",'2022 Q1 - 2023 Q1 AveragePrice'!$D:$BM,17,FALSE)</f>
        <v>3.0840366754994206</v>
      </c>
      <c r="I48" s="49"/>
      <c r="J48" s="49"/>
      <c r="K48" s="49"/>
    </row>
    <row r="49" spans="1:11" ht="13" x14ac:dyDescent="0.3">
      <c r="A49" s="45" t="s">
        <v>126</v>
      </c>
      <c r="B49" s="44">
        <f>VLOOKUP($B$3,'2022 Q1 - 2023 Q1 AveragePrice'!$D:$BM,18,FALSE)</f>
        <v>4.2</v>
      </c>
      <c r="C49" s="44">
        <f>VLOOKUP($B$4,'2022 Q1 - 2023 Q1 AveragePrice'!$D:$BM,18,FALSE)</f>
        <v>4.8574999999999999</v>
      </c>
      <c r="D49" s="43">
        <f>VLOOKUP("MEAN",'2022 Q1 - 2023 Q1 AveragePrice'!$D:$BM,18,FALSE)</f>
        <v>4.7123816650818755</v>
      </c>
      <c r="I49" s="49"/>
      <c r="J49" s="49"/>
      <c r="K49" s="49"/>
    </row>
    <row r="50" spans="1:11" ht="13" x14ac:dyDescent="0.3">
      <c r="A50" s="48" t="s">
        <v>127</v>
      </c>
      <c r="B50" s="47">
        <f>VLOOKUP($B$3,'2022 Q1 - 2023 Q1 AveragePrice'!$D:$BM,19,FALSE)</f>
        <v>1.4475</v>
      </c>
      <c r="C50" s="47">
        <f>VLOOKUP($B$4,'2022 Q1 - 2023 Q1 AveragePrice'!$D:$BM,19,FALSE)</f>
        <v>1.8074999999999999</v>
      </c>
      <c r="D50" s="46">
        <f>VLOOKUP("MEAN",'2022 Q1 - 2023 Q1 AveragePrice'!$D:$BM,19,FALSE)</f>
        <v>1.4331216537577167</v>
      </c>
      <c r="I50" s="49"/>
      <c r="J50" s="49"/>
      <c r="K50" s="49"/>
    </row>
    <row r="51" spans="1:11" ht="13" x14ac:dyDescent="0.3">
      <c r="A51" s="45" t="s">
        <v>128</v>
      </c>
      <c r="B51" s="44">
        <f>VLOOKUP($B$3,'2022 Q1 - 2023 Q1 AveragePrice'!$D:$BM,20,FALSE)</f>
        <v>2.06</v>
      </c>
      <c r="C51" s="44">
        <f>VLOOKUP($B$4,'2022 Q1 - 2023 Q1 AveragePrice'!$D:$BM,20,FALSE)</f>
        <v>2.6225000000000001</v>
      </c>
      <c r="D51" s="43">
        <f>VLOOKUP("MEAN",'2022 Q1 - 2023 Q1 AveragePrice'!$D:$BM,20,FALSE)</f>
        <v>2.1873923774868902</v>
      </c>
      <c r="I51" s="49"/>
      <c r="J51" s="49"/>
      <c r="K51" s="49"/>
    </row>
    <row r="52" spans="1:11" ht="13" x14ac:dyDescent="0.3">
      <c r="A52" s="48" t="s">
        <v>129</v>
      </c>
      <c r="B52" s="47">
        <f>VLOOKUP($B$3,'2022 Q1 - 2023 Q1 AveragePrice'!$D:$BM,21,FALSE)</f>
        <v>1.7949999999999999</v>
      </c>
      <c r="C52" s="47">
        <f>VLOOKUP($B$4,'2022 Q1 - 2023 Q1 AveragePrice'!$D:$BM,21,FALSE)</f>
        <v>2.6475</v>
      </c>
      <c r="D52" s="46">
        <f>VLOOKUP("MEAN",'2022 Q1 - 2023 Q1 AveragePrice'!$D:$BM,21,FALSE)</f>
        <v>2.0303034525077672</v>
      </c>
      <c r="I52" s="49"/>
      <c r="J52" s="49"/>
      <c r="K52" s="49"/>
    </row>
    <row r="53" spans="1:11" ht="13" x14ac:dyDescent="0.3">
      <c r="A53" s="45" t="s">
        <v>130</v>
      </c>
      <c r="B53" s="44">
        <f>VLOOKUP($B$3,'2022 Q1 - 2023 Q1 AveragePrice'!$D:$BM,22,FALSE)</f>
        <v>19.39</v>
      </c>
      <c r="C53" s="44">
        <f>VLOOKUP($B$4,'2022 Q1 - 2023 Q1 AveragePrice'!$D:$BM,22,FALSE)</f>
        <v>25.910751667499998</v>
      </c>
      <c r="D53" s="43">
        <f>VLOOKUP("MEAN",'2022 Q1 - 2023 Q1 AveragePrice'!$D:$BM,22,FALSE)</f>
        <v>20.150395893143987</v>
      </c>
      <c r="I53" s="49"/>
      <c r="J53" s="49"/>
      <c r="K53" s="49"/>
    </row>
    <row r="54" spans="1:11" ht="13" x14ac:dyDescent="0.3">
      <c r="A54" s="48" t="s">
        <v>131</v>
      </c>
      <c r="B54" s="47">
        <f>VLOOKUP($B$3,'2022 Q1 - 2023 Q1 AveragePrice'!$D:$BM,23,FALSE)</f>
        <v>4.9424999999999999</v>
      </c>
      <c r="C54" s="47">
        <f>VLOOKUP($B$4,'2022 Q1 - 2023 Q1 AveragePrice'!$D:$BM,23,FALSE)</f>
        <v>5.6524999999999999</v>
      </c>
      <c r="D54" s="46">
        <f>VLOOKUP("MEAN",'2022 Q1 - 2023 Q1 AveragePrice'!$D:$BM,23,FALSE)</f>
        <v>5.7415084587657281</v>
      </c>
      <c r="I54" s="49"/>
      <c r="J54" s="49"/>
      <c r="K54" s="49"/>
    </row>
    <row r="55" spans="1:11" ht="13" x14ac:dyDescent="0.3">
      <c r="A55" s="45" t="s">
        <v>132</v>
      </c>
      <c r="B55" s="44">
        <f>VLOOKUP($B$3,'2022 Q1 - 2023 Q1 AveragePrice'!$D:$BM,24,FALSE)</f>
        <v>3.05</v>
      </c>
      <c r="C55" s="44">
        <f>VLOOKUP($B$4,'2022 Q1 - 2023 Q1 AveragePrice'!$D:$BM,24,FALSE)</f>
        <v>4.8925000000000001</v>
      </c>
      <c r="D55" s="43">
        <f>VLOOKUP("MEAN",'2022 Q1 - 2023 Q1 AveragePrice'!$D:$BM,24,FALSE)</f>
        <v>3.2799814312664592</v>
      </c>
      <c r="I55" s="49"/>
      <c r="J55" s="49"/>
      <c r="K55" s="49"/>
    </row>
    <row r="56" spans="1:11" ht="13" x14ac:dyDescent="0.3">
      <c r="A56" s="48" t="s">
        <v>133</v>
      </c>
      <c r="B56" s="47">
        <f>VLOOKUP($B$3,'2022 Q1 - 2023 Q1 AveragePrice'!$D:$BM,25,FALSE)</f>
        <v>1.34</v>
      </c>
      <c r="C56" s="47">
        <f>VLOOKUP($B$4,'2022 Q1 - 2023 Q1 AveragePrice'!$D:$BM,25,FALSE)</f>
        <v>2.0949999999999998</v>
      </c>
      <c r="D56" s="46">
        <f>VLOOKUP("MEAN",'2022 Q1 - 2023 Q1 AveragePrice'!$D:$BM,25,FALSE)</f>
        <v>1.4650457104405612</v>
      </c>
      <c r="I56" s="49"/>
      <c r="J56" s="49"/>
      <c r="K56" s="49"/>
    </row>
    <row r="57" spans="1:11" ht="13" x14ac:dyDescent="0.3">
      <c r="A57" s="45" t="s">
        <v>134</v>
      </c>
      <c r="B57" s="44">
        <f>VLOOKUP($B$3,'2022 Q1 - 2023 Q1 AveragePrice'!$D:$BM,26,FALSE)</f>
        <v>3.0225</v>
      </c>
      <c r="C57" s="44">
        <f>VLOOKUP($B$4,'2022 Q1 - 2023 Q1 AveragePrice'!$D:$BM,26,FALSE)</f>
        <v>3.54</v>
      </c>
      <c r="D57" s="43">
        <f>VLOOKUP("MEAN",'2022 Q1 - 2023 Q1 AveragePrice'!$D:$BM,26,FALSE)</f>
        <v>3.2965800312596647</v>
      </c>
      <c r="I57" s="49"/>
      <c r="J57" s="49"/>
      <c r="K57" s="49"/>
    </row>
    <row r="58" spans="1:11" ht="13" x14ac:dyDescent="0.3">
      <c r="A58" s="48" t="s">
        <v>135</v>
      </c>
      <c r="B58" s="47">
        <f>VLOOKUP($B$3,'2022 Q1 - 2023 Q1 AveragePrice'!$D:$BM,27,FALSE)</f>
        <v>2</v>
      </c>
      <c r="C58" s="47">
        <f>VLOOKUP($B$4,'2022 Q1 - 2023 Q1 AveragePrice'!$D:$BM,27,FALSE)</f>
        <v>1.3450000000000002</v>
      </c>
      <c r="D58" s="46">
        <f>VLOOKUP("MEAN",'2022 Q1 - 2023 Q1 AveragePrice'!$D:$BM,27,FALSE)</f>
        <v>2.2591722380033006</v>
      </c>
      <c r="I58" s="49"/>
      <c r="J58" s="49"/>
      <c r="K58" s="49"/>
    </row>
    <row r="59" spans="1:11" ht="13" x14ac:dyDescent="0.3">
      <c r="A59" s="45" t="s">
        <v>136</v>
      </c>
      <c r="B59" s="53">
        <f>VLOOKUP($B$3,'2022 Q1 - 2023 Q1 AveragePrice'!$D:$BM,28,FALSE)</f>
        <v>814.5625</v>
      </c>
      <c r="C59" s="53">
        <f>VLOOKUP($B$4,'2022 Q1 - 2023 Q1 AveragePrice'!$D:$BM,28,FALSE)</f>
        <v>1235.9375</v>
      </c>
      <c r="D59" s="52">
        <f>VLOOKUP("MEAN",'2022 Q1 - 2023 Q1 AveragePrice'!$D:$BM,28,FALSE)</f>
        <v>1392.8753753133308</v>
      </c>
      <c r="I59" s="49"/>
      <c r="J59" s="49"/>
      <c r="K59" s="49"/>
    </row>
    <row r="60" spans="1:11" ht="13" x14ac:dyDescent="0.3">
      <c r="A60" s="48" t="s">
        <v>137</v>
      </c>
      <c r="B60" s="51">
        <f>VLOOKUP($B$3,'2022 Q1 - 2023 Q1 AveragePrice'!$D:$BM,29,FALSE)</f>
        <v>273714.5</v>
      </c>
      <c r="C60" s="51">
        <f>VLOOKUP($B$4,'2022 Q1 - 2023 Q1 AveragePrice'!$D:$BM,29,FALSE)</f>
        <v>357664.75</v>
      </c>
      <c r="D60" s="50">
        <f>VLOOKUP("MEAN",'2022 Q1 - 2023 Q1 AveragePrice'!$D:$BM,29,FALSE)</f>
        <v>457006.75916334876</v>
      </c>
      <c r="I60" s="49"/>
      <c r="J60" s="49"/>
      <c r="K60" s="49"/>
    </row>
    <row r="61" spans="1:11" ht="13" x14ac:dyDescent="0.3">
      <c r="A61" s="45" t="s">
        <v>138</v>
      </c>
      <c r="B61" s="44">
        <f>VLOOKUP($B$3,'2022 Q1 - 2023 Q1 AveragePrice'!$D:$BM,35,FALSE)</f>
        <v>259.27999999999997</v>
      </c>
      <c r="C61" s="44">
        <f>VLOOKUP($B$4,'2022 Q1 - 2023 Q1 AveragePrice'!$D:$BM,35,FALSE)</f>
        <v>343.34949064518355</v>
      </c>
      <c r="D61" s="43">
        <f>VLOOKUP("MEAN",'2022 Q1 - 2023 Q1 AveragePrice'!$D:$BM,35,FALSE)</f>
        <v>180.3409065794838</v>
      </c>
      <c r="I61" s="49"/>
      <c r="J61" s="49"/>
      <c r="K61" s="49"/>
    </row>
    <row r="62" spans="1:11" ht="13" x14ac:dyDescent="0.3">
      <c r="A62" s="48" t="s">
        <v>139</v>
      </c>
      <c r="B62" s="47">
        <f>VLOOKUP($B$3,'2022 Q1 - 2023 Q1 AveragePrice'!$D:$BM,36,FALSE)</f>
        <v>188.99700000000001</v>
      </c>
      <c r="C62" s="47">
        <f>VLOOKUP($B$4,'2022 Q1 - 2023 Q1 AveragePrice'!$D:$BM,36,FALSE)</f>
        <v>197.3542875</v>
      </c>
      <c r="D62" s="46">
        <f>VLOOKUP("MEAN",'2022 Q1 - 2023 Q1 AveragePrice'!$D:$BM,36,FALSE)</f>
        <v>191.16874155708143</v>
      </c>
      <c r="I62" s="49"/>
      <c r="J62" s="49"/>
      <c r="K62" s="49"/>
    </row>
    <row r="63" spans="1:11" ht="13" x14ac:dyDescent="0.3">
      <c r="A63" s="45" t="s">
        <v>140</v>
      </c>
      <c r="B63" s="44">
        <f>VLOOKUP($B$3,'2022 Q1 - 2023 Q1 AveragePrice'!$D:$BM,37,FALSE)</f>
        <v>50.017499999999998</v>
      </c>
      <c r="C63" s="44">
        <f>VLOOKUP($B$4,'2022 Q1 - 2023 Q1 AveragePrice'!$D:$BM,37,FALSE)</f>
        <v>36.064999999999998</v>
      </c>
      <c r="D63" s="43">
        <f>VLOOKUP("MEAN",'2022 Q1 - 2023 Q1 AveragePrice'!$D:$BM,37,FALSE)</f>
        <v>57.598312886949145</v>
      </c>
      <c r="I63" s="49"/>
      <c r="J63" s="49"/>
      <c r="K63" s="49"/>
    </row>
    <row r="64" spans="1:11" ht="13" x14ac:dyDescent="0.3">
      <c r="A64" s="48" t="s">
        <v>141</v>
      </c>
      <c r="B64" s="47">
        <f>VLOOKUP($B$3,'2022 Q1 - 2023 Q1 AveragePrice'!$D:$BM,38,FALSE)</f>
        <v>3.3972500000000001</v>
      </c>
      <c r="C64" s="47">
        <f>VLOOKUP($B$4,'2022 Q1 - 2023 Q1 AveragePrice'!$D:$BM,38,FALSE)</f>
        <v>3.8102499999999999</v>
      </c>
      <c r="D64" s="46">
        <f>VLOOKUP("MEAN",'2022 Q1 - 2023 Q1 AveragePrice'!$D:$BM,38,FALSE)</f>
        <v>3.7367255140137829</v>
      </c>
      <c r="I64" s="49"/>
      <c r="J64" s="49"/>
      <c r="K64" s="49"/>
    </row>
    <row r="65" spans="1:11" ht="13" x14ac:dyDescent="0.3">
      <c r="A65" s="45" t="s">
        <v>142</v>
      </c>
      <c r="B65" s="44">
        <f>VLOOKUP($B$3,'2022 Q1 - 2023 Q1 AveragePrice'!$D:$BM,39,FALSE)</f>
        <v>79.042500000000004</v>
      </c>
      <c r="C65" s="44">
        <f>VLOOKUP($B$4,'2022 Q1 - 2023 Q1 AveragePrice'!$D:$BM,39,FALSE)</f>
        <v>69.047499999999999</v>
      </c>
      <c r="D65" s="43">
        <f>VLOOKUP("MEAN",'2022 Q1 - 2023 Q1 AveragePrice'!$D:$BM,39,FALSE)</f>
        <v>119.22959714263958</v>
      </c>
      <c r="I65" s="49"/>
      <c r="J65" s="49"/>
      <c r="K65" s="49"/>
    </row>
    <row r="66" spans="1:11" ht="13" x14ac:dyDescent="0.3">
      <c r="A66" s="48" t="s">
        <v>143</v>
      </c>
      <c r="B66" s="47">
        <f>VLOOKUP($B$3,'2022 Q1 - 2023 Q1 AveragePrice'!$D:$BM,40,FALSE)</f>
        <v>88.205000000000013</v>
      </c>
      <c r="C66" s="47">
        <f>VLOOKUP($B$4,'2022 Q1 - 2023 Q1 AveragePrice'!$D:$BM,40,FALSE)</f>
        <v>36.454999999999998</v>
      </c>
      <c r="D66" s="46">
        <f>VLOOKUP("MEAN",'2022 Q1 - 2023 Q1 AveragePrice'!$D:$BM,40,FALSE)</f>
        <v>126.59319812875249</v>
      </c>
      <c r="I66" s="49"/>
      <c r="J66" s="49"/>
      <c r="K66" s="49"/>
    </row>
    <row r="67" spans="1:11" ht="13" x14ac:dyDescent="0.3">
      <c r="A67" s="45" t="s">
        <v>144</v>
      </c>
      <c r="B67" s="44">
        <f>VLOOKUP($B$3,'2022 Q1 - 2023 Q1 AveragePrice'!$D:$BM,41,FALSE)</f>
        <v>79.4375</v>
      </c>
      <c r="C67" s="44">
        <f>VLOOKUP($B$4,'2022 Q1 - 2023 Q1 AveragePrice'!$D:$BM,41,FALSE)</f>
        <v>81.367499999999993</v>
      </c>
      <c r="D67" s="43">
        <f>VLOOKUP("MEAN",'2022 Q1 - 2023 Q1 AveragePrice'!$D:$BM,41,FALSE)</f>
        <v>109.75919672108749</v>
      </c>
      <c r="I67" s="49"/>
      <c r="J67" s="49"/>
      <c r="K67" s="49"/>
    </row>
    <row r="68" spans="1:11" ht="13" x14ac:dyDescent="0.3">
      <c r="A68" s="48" t="s">
        <v>145</v>
      </c>
      <c r="B68" s="47">
        <f>VLOOKUP($B$3,'2022 Q1 - 2023 Q1 AveragePrice'!$D:$BM,42,FALSE)</f>
        <v>9.8000000000000007</v>
      </c>
      <c r="C68" s="47">
        <f>VLOOKUP($B$4,'2022 Q1 - 2023 Q1 AveragePrice'!$D:$BM,42,FALSE)</f>
        <v>10.685</v>
      </c>
      <c r="D68" s="46">
        <f>VLOOKUP("MEAN",'2022 Q1 - 2023 Q1 AveragePrice'!$D:$BM,42,FALSE)</f>
        <v>10.323095923813785</v>
      </c>
      <c r="I68" s="49"/>
      <c r="J68" s="49"/>
      <c r="K68" s="49"/>
    </row>
    <row r="69" spans="1:11" ht="13" x14ac:dyDescent="0.3">
      <c r="A69" s="45" t="s">
        <v>146</v>
      </c>
      <c r="B69" s="44">
        <f>VLOOKUP($B$3,'2022 Q1 - 2023 Q1 AveragePrice'!$D:$BM,43,FALSE)</f>
        <v>462.52750000000003</v>
      </c>
      <c r="C69" s="44">
        <f>VLOOKUP($B$4,'2022 Q1 - 2023 Q1 AveragePrice'!$D:$BM,43,FALSE)</f>
        <v>571.11500000000001</v>
      </c>
      <c r="D69" s="43">
        <f>VLOOKUP("MEAN",'2022 Q1 - 2023 Q1 AveragePrice'!$D:$BM,43,FALSE)</f>
        <v>462.17377727026224</v>
      </c>
      <c r="I69" s="49"/>
      <c r="J69" s="49"/>
      <c r="K69" s="49"/>
    </row>
    <row r="70" spans="1:11" ht="13" x14ac:dyDescent="0.3">
      <c r="A70" s="48" t="s">
        <v>147</v>
      </c>
      <c r="B70" s="47">
        <f>VLOOKUP($B$3,'2022 Q1 - 2023 Q1 AveragePrice'!$D:$BM,44,FALSE)</f>
        <v>4.8475000000000001</v>
      </c>
      <c r="C70" s="47">
        <f>VLOOKUP($B$4,'2022 Q1 - 2023 Q1 AveragePrice'!$D:$BM,44,FALSE)</f>
        <v>4.1399999999999997</v>
      </c>
      <c r="D70" s="46">
        <f>VLOOKUP("MEAN",'2022 Q1 - 2023 Q1 AveragePrice'!$D:$BM,44,FALSE)</f>
        <v>5.1893937354713735</v>
      </c>
      <c r="I70" s="49"/>
      <c r="J70" s="49"/>
      <c r="K70" s="49"/>
    </row>
    <row r="71" spans="1:11" ht="13" x14ac:dyDescent="0.3">
      <c r="A71" s="45" t="s">
        <v>148</v>
      </c>
      <c r="B71" s="44">
        <f>VLOOKUP($B$3,'2022 Q1 - 2023 Q1 AveragePrice'!$D:$BM,45,FALSE)</f>
        <v>10.475000000000001</v>
      </c>
      <c r="C71" s="44">
        <f>VLOOKUP($B$4,'2022 Q1 - 2023 Q1 AveragePrice'!$D:$BM,45,FALSE)</f>
        <v>12.59</v>
      </c>
      <c r="D71" s="43">
        <f>VLOOKUP("MEAN",'2022 Q1 - 2023 Q1 AveragePrice'!$D:$BM,45,FALSE)</f>
        <v>11.635782346799985</v>
      </c>
      <c r="I71" s="49"/>
      <c r="J71" s="49"/>
      <c r="K71" s="49"/>
    </row>
    <row r="72" spans="1:11" ht="13" x14ac:dyDescent="0.3">
      <c r="A72" s="48" t="s">
        <v>149</v>
      </c>
      <c r="B72" s="47">
        <f>VLOOKUP($B$3,'2022 Q1 - 2023 Q1 AveragePrice'!$D:$BM,46,FALSE)</f>
        <v>4.4874999999999998</v>
      </c>
      <c r="C72" s="47">
        <f>VLOOKUP($B$4,'2022 Q1 - 2023 Q1 AveragePrice'!$D:$BM,46,FALSE)</f>
        <v>5.21</v>
      </c>
      <c r="D72" s="46">
        <f>VLOOKUP("MEAN",'2022 Q1 - 2023 Q1 AveragePrice'!$D:$BM,46,FALSE)</f>
        <v>4.6788500864287563</v>
      </c>
      <c r="I72" s="49"/>
      <c r="J72" s="49"/>
      <c r="K72" s="49"/>
    </row>
    <row r="73" spans="1:11" ht="13" x14ac:dyDescent="0.3">
      <c r="A73" s="45" t="s">
        <v>150</v>
      </c>
      <c r="B73" s="44">
        <f>VLOOKUP($B$3,'2022 Q1 - 2023 Q1 AveragePrice'!$D:$BM,47,FALSE)</f>
        <v>14.22</v>
      </c>
      <c r="C73" s="44">
        <f>VLOOKUP($B$4,'2022 Q1 - 2023 Q1 AveragePrice'!$D:$BM,47,FALSE)</f>
        <v>23.344999999999999</v>
      </c>
      <c r="D73" s="43">
        <f>VLOOKUP("MEAN",'2022 Q1 - 2023 Q1 AveragePrice'!$D:$BM,47,FALSE)</f>
        <v>22.509181285590881</v>
      </c>
      <c r="I73" s="49"/>
      <c r="J73" s="49"/>
      <c r="K73" s="49"/>
    </row>
    <row r="74" spans="1:11" ht="13" x14ac:dyDescent="0.3">
      <c r="A74" s="48" t="s">
        <v>151</v>
      </c>
      <c r="B74" s="47">
        <f>VLOOKUP($B$3,'2022 Q1 - 2023 Q1 AveragePrice'!$D:$BM,48,FALSE)</f>
        <v>32.792500000000004</v>
      </c>
      <c r="C74" s="47">
        <f>VLOOKUP($B$4,'2022 Q1 - 2023 Q1 AveragePrice'!$D:$BM,48,FALSE)</f>
        <v>61.817499999999995</v>
      </c>
      <c r="D74" s="46">
        <f>VLOOKUP("MEAN",'2022 Q1 - 2023 Q1 AveragePrice'!$D:$BM,48,FALSE)</f>
        <v>43.53829666558574</v>
      </c>
      <c r="I74" s="49"/>
      <c r="J74" s="49"/>
      <c r="K74" s="49"/>
    </row>
    <row r="75" spans="1:11" ht="13" x14ac:dyDescent="0.3">
      <c r="A75" s="45" t="s">
        <v>152</v>
      </c>
      <c r="B75" s="44">
        <f>VLOOKUP($B$3,'2022 Q1 - 2023 Q1 AveragePrice'!$D:$BM,49,FALSE)</f>
        <v>2.3725000000000001</v>
      </c>
      <c r="C75" s="44">
        <f>VLOOKUP($B$4,'2022 Q1 - 2023 Q1 AveragePrice'!$D:$BM,49,FALSE)</f>
        <v>2.6975000000000002</v>
      </c>
      <c r="D75" s="43">
        <f>VLOOKUP("MEAN",'2022 Q1 - 2023 Q1 AveragePrice'!$D:$BM,49,FALSE)</f>
        <v>2.7187667419809545</v>
      </c>
      <c r="I75" s="49"/>
      <c r="J75" s="49"/>
      <c r="K75" s="49"/>
    </row>
    <row r="76" spans="1:11" ht="13" x14ac:dyDescent="0.3">
      <c r="A76" s="48" t="s">
        <v>153</v>
      </c>
      <c r="B76" s="47">
        <f>VLOOKUP($B$3,'2022 Q1 - 2023 Q1 AveragePrice'!$D:$BM,50,FALSE)</f>
        <v>0.995</v>
      </c>
      <c r="C76" s="47">
        <f>VLOOKUP($B$4,'2022 Q1 - 2023 Q1 AveragePrice'!$D:$BM,50,FALSE)</f>
        <v>1.4675</v>
      </c>
      <c r="D76" s="46">
        <f>VLOOKUP("MEAN",'2022 Q1 - 2023 Q1 AveragePrice'!$D:$BM,50,FALSE)</f>
        <v>1.1679110280977294</v>
      </c>
      <c r="I76" s="49"/>
      <c r="J76" s="49"/>
      <c r="K76" s="49"/>
    </row>
    <row r="77" spans="1:11" ht="13" x14ac:dyDescent="0.3">
      <c r="A77" s="45" t="s">
        <v>154</v>
      </c>
      <c r="B77" s="44">
        <f>VLOOKUP($B$3,'2022 Q1 - 2023 Q1 AveragePrice'!$D:$BM,51,FALSE)</f>
        <v>11.527500000000002</v>
      </c>
      <c r="C77" s="44">
        <f>VLOOKUP($B$4,'2022 Q1 - 2023 Q1 AveragePrice'!$D:$BM,51,FALSE)</f>
        <v>10.197500000000002</v>
      </c>
      <c r="D77" s="43">
        <f>VLOOKUP("MEAN",'2022 Q1 - 2023 Q1 AveragePrice'!$D:$BM,51,FALSE)</f>
        <v>15.251690127494602</v>
      </c>
      <c r="I77" s="49"/>
      <c r="J77" s="49"/>
      <c r="K77" s="49"/>
    </row>
    <row r="78" spans="1:11" ht="13" x14ac:dyDescent="0.3">
      <c r="A78" s="48" t="s">
        <v>155</v>
      </c>
      <c r="B78" s="47">
        <f>VLOOKUP($B$3,'2022 Q1 - 2023 Q1 AveragePrice'!$D:$BM,52,FALSE)</f>
        <v>33.272500000000001</v>
      </c>
      <c r="C78" s="47">
        <f>VLOOKUP($B$4,'2022 Q1 - 2023 Q1 AveragePrice'!$D:$BM,52,FALSE)</f>
        <v>45.350000000000009</v>
      </c>
      <c r="D78" s="46">
        <f>VLOOKUP("MEAN",'2022 Q1 - 2023 Q1 AveragePrice'!$D:$BM,52,FALSE)</f>
        <v>34.777627716440755</v>
      </c>
      <c r="I78" s="49"/>
      <c r="J78" s="49"/>
      <c r="K78" s="49"/>
    </row>
    <row r="79" spans="1:11" ht="13" x14ac:dyDescent="0.3">
      <c r="A79" s="45" t="s">
        <v>156</v>
      </c>
      <c r="B79" s="44">
        <f>VLOOKUP($B$3,'2022 Q1 - 2023 Q1 AveragePrice'!$D:$BM,53,FALSE)</f>
        <v>24.112500000000001</v>
      </c>
      <c r="C79" s="44">
        <f>VLOOKUP($B$4,'2022 Q1 - 2023 Q1 AveragePrice'!$D:$BM,53,FALSE)</f>
        <v>37.325000000000003</v>
      </c>
      <c r="D79" s="43">
        <f>VLOOKUP("MEAN",'2022 Q1 - 2023 Q1 AveragePrice'!$D:$BM,53,FALSE)</f>
        <v>27.05097842305031</v>
      </c>
      <c r="I79" s="49"/>
      <c r="J79" s="49"/>
      <c r="K79" s="49"/>
    </row>
    <row r="80" spans="1:11" ht="13" x14ac:dyDescent="0.3">
      <c r="A80" s="48" t="s">
        <v>157</v>
      </c>
      <c r="B80" s="47">
        <f>VLOOKUP($B$3,'2022 Q1 - 2023 Q1 AveragePrice'!$D:$BM,54,FALSE)</f>
        <v>33.274999999999999</v>
      </c>
      <c r="C80" s="47">
        <f>VLOOKUP($B$4,'2022 Q1 - 2023 Q1 AveragePrice'!$D:$BM,54,FALSE)</f>
        <v>37.282500000000006</v>
      </c>
      <c r="D80" s="46">
        <f>VLOOKUP("MEAN",'2022 Q1 - 2023 Q1 AveragePrice'!$D:$BM,54,FALSE)</f>
        <v>34.100456818591482</v>
      </c>
      <c r="I80" s="49"/>
      <c r="J80" s="49"/>
      <c r="K80" s="49"/>
    </row>
    <row r="81" spans="1:11" ht="13" x14ac:dyDescent="0.3">
      <c r="A81" s="45" t="s">
        <v>158</v>
      </c>
      <c r="B81" s="44">
        <f>VLOOKUP($B$3,'2022 Q1 - 2023 Q1 AveragePrice'!$D:$BM,55,FALSE)</f>
        <v>80.707499999999996</v>
      </c>
      <c r="C81" s="44">
        <f>VLOOKUP($B$4,'2022 Q1 - 2023 Q1 AveragePrice'!$D:$BM,55,FALSE)</f>
        <v>49.814999999999998</v>
      </c>
      <c r="D81" s="43">
        <f>VLOOKUP("MEAN",'2022 Q1 - 2023 Q1 AveragePrice'!$D:$BM,55,FALSE)</f>
        <v>89.101378257417991</v>
      </c>
      <c r="I81" s="49"/>
      <c r="J81" s="49"/>
      <c r="K81" s="49"/>
    </row>
    <row r="82" spans="1:11" ht="13" x14ac:dyDescent="0.3">
      <c r="A82" s="48" t="s">
        <v>159</v>
      </c>
      <c r="B82" s="47">
        <f>VLOOKUP($B$3,'2022 Q1 - 2023 Q1 AveragePrice'!$D:$BM,56,FALSE)</f>
        <v>5.2074999999999996</v>
      </c>
      <c r="C82" s="47">
        <f>VLOOKUP($B$4,'2022 Q1 - 2023 Q1 AveragePrice'!$D:$BM,56,FALSE)</f>
        <v>4.9972916666666665</v>
      </c>
      <c r="D82" s="46">
        <f>VLOOKUP("MEAN",'2022 Q1 - 2023 Q1 AveragePrice'!$D:$BM,56,FALSE)</f>
        <v>11.322466189268399</v>
      </c>
      <c r="I82" s="49"/>
      <c r="J82" s="49"/>
      <c r="K82" s="49"/>
    </row>
    <row r="83" spans="1:11" ht="13" x14ac:dyDescent="0.3">
      <c r="A83" s="45" t="s">
        <v>160</v>
      </c>
      <c r="B83" s="44">
        <f>VLOOKUP($B$3,'2022 Q1 - 2023 Q1 AveragePrice'!$D:$BM,57,FALSE)</f>
        <v>11.672499999999999</v>
      </c>
      <c r="C83" s="44">
        <f>VLOOKUP($B$4,'2022 Q1 - 2023 Q1 AveragePrice'!$D:$BM,57,FALSE)</f>
        <v>8.41</v>
      </c>
      <c r="D83" s="43">
        <f>VLOOKUP("MEAN",'2022 Q1 - 2023 Q1 AveragePrice'!$D:$BM,57,FALSE)</f>
        <v>11.691276610365966</v>
      </c>
    </row>
    <row r="84" spans="1:11" ht="13" x14ac:dyDescent="0.3">
      <c r="A84" s="48" t="s">
        <v>161</v>
      </c>
      <c r="B84" s="47">
        <f>VLOOKUP($B$3,'2022 Q1 - 2023 Q1 AveragePrice'!$D:$BM,58,FALSE)</f>
        <v>12.875</v>
      </c>
      <c r="C84" s="47">
        <f>VLOOKUP($B$4,'2022 Q1 - 2023 Q1 AveragePrice'!$D:$BM,58,FALSE)</f>
        <v>19.4175</v>
      </c>
      <c r="D84" s="46">
        <f>VLOOKUP("MEAN",'2022 Q1 - 2023 Q1 AveragePrice'!$D:$BM,58,FALSE)</f>
        <v>17.039822189724219</v>
      </c>
    </row>
    <row r="85" spans="1:11" ht="13" x14ac:dyDescent="0.3">
      <c r="A85" s="45" t="s">
        <v>162</v>
      </c>
      <c r="B85" s="44">
        <f>VLOOKUP($B$3,'2022 Q1 - 2023 Q1 AveragePrice'!$D:$BM,59,FALSE)</f>
        <v>2.7524999999999999</v>
      </c>
      <c r="C85" s="44">
        <f>VLOOKUP($B$4,'2022 Q1 - 2023 Q1 AveragePrice'!$D:$BM,59,FALSE)</f>
        <v>4.8550000000000004</v>
      </c>
      <c r="D85" s="43">
        <f>VLOOKUP("MEAN",'2022 Q1 - 2023 Q1 AveragePrice'!$D:$BM,59,FALSE)</f>
        <v>2.9752842091195046</v>
      </c>
    </row>
    <row r="86" spans="1:11" ht="13" x14ac:dyDescent="0.3">
      <c r="A86" s="48" t="s">
        <v>163</v>
      </c>
      <c r="B86" s="47">
        <f>VLOOKUP($B$3,'2022 Q1 - 2023 Q1 AveragePrice'!$D:$BM,60,FALSE)</f>
        <v>52.05</v>
      </c>
      <c r="C86" s="47">
        <f>VLOOKUP($B$4,'2022 Q1 - 2023 Q1 AveragePrice'!$D:$BM,60,FALSE)</f>
        <v>29.987500000000001</v>
      </c>
      <c r="D86" s="46">
        <f>VLOOKUP("MEAN",'2022 Q1 - 2023 Q1 AveragePrice'!$D:$BM,60,FALSE)</f>
        <v>60.91241234814423</v>
      </c>
    </row>
    <row r="87" spans="1:11" ht="13" x14ac:dyDescent="0.3">
      <c r="A87" s="45" t="s">
        <v>164</v>
      </c>
      <c r="B87" s="44">
        <f>VLOOKUP($B$3,'2022 Q1 - 2023 Q1 AveragePrice'!$D:$BM,61,FALSE)</f>
        <v>9.9124999999999996</v>
      </c>
      <c r="C87" s="44">
        <f>VLOOKUP($B$4,'2022 Q1 - 2023 Q1 AveragePrice'!$D:$BM,61,FALSE)</f>
        <v>9.9049999999999994</v>
      </c>
      <c r="D87" s="43">
        <f>VLOOKUP("MEAN",'2022 Q1 - 2023 Q1 AveragePrice'!$D:$BM,61,FALSE)</f>
        <v>10.207593596449682</v>
      </c>
    </row>
    <row r="88" spans="1:11" ht="13" x14ac:dyDescent="0.3">
      <c r="A88" s="42" t="s">
        <v>165</v>
      </c>
      <c r="B88" s="41">
        <f>VLOOKUP($B$3,'2022 Q1 - 2023 Q1 AveragePrice'!$D:$BM,62,FALSE)</f>
        <v>9.0925000000000011</v>
      </c>
      <c r="C88" s="41">
        <f>VLOOKUP($B$4,'2022 Q1 - 2023 Q1 AveragePrice'!$D:$BM,62,FALSE)</f>
        <v>10.482500000000002</v>
      </c>
      <c r="D88" s="40">
        <f>VLOOKUP("MEAN",'2022 Q1 - 2023 Q1 AveragePrice'!$D:$BM,62,FALSE)</f>
        <v>10.344413271093856</v>
      </c>
    </row>
  </sheetData>
  <protectedRanges>
    <protectedRange sqref="A1:D7" name="Calculator_1"/>
  </protectedRanges>
  <mergeCells count="4">
    <mergeCell ref="A1:D1"/>
    <mergeCell ref="A9:D9"/>
    <mergeCell ref="A11:D11"/>
    <mergeCell ref="B2:C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MovingFrom">
              <controlPr defaultSize="0" autoLine="0" autoPict="0">
                <anchor moveWithCells="1">
                  <from>
                    <xdr:col>1</xdr:col>
                    <xdr:colOff>19050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42" r:id="rId5" name="MovingTo">
              <controlPr defaultSize="0" autoLine="0" autoPict="0">
                <anchor moveWithCells="1">
                  <from>
                    <xdr:col>1</xdr:col>
                    <xdr:colOff>19050</xdr:colOff>
                    <xdr:row>3</xdr:row>
                    <xdr:rowOff>0</xdr:rowOff>
                  </from>
                  <to>
                    <xdr:col>3</xdr:col>
                    <xdr:colOff>0</xdr:colOff>
                    <xdr:row>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276"/>
  <sheetViews>
    <sheetView tabSelected="1" workbookViewId="0">
      <pane xSplit="4" ySplit="4" topLeftCell="E5" activePane="bottomRight" state="frozen"/>
      <selection pane="topRight" activeCell="E1" sqref="E1"/>
      <selection pane="bottomLeft" activeCell="A5" sqref="A5"/>
      <selection pane="bottomRight" activeCell="D180" sqref="D180"/>
    </sheetView>
  </sheetViews>
  <sheetFormatPr defaultRowHeight="12.5" x14ac:dyDescent="0.25"/>
  <cols>
    <col min="1" max="1" width="12.1796875" bestFit="1" customWidth="1"/>
    <col min="2" max="2" width="17.453125" bestFit="1" customWidth="1"/>
    <col min="3" max="3" width="64" bestFit="1" customWidth="1"/>
    <col min="4" max="4" width="35.1796875" bestFit="1" customWidth="1"/>
    <col min="5" max="5" width="12.1796875" bestFit="1" customWidth="1"/>
    <col min="6" max="6" width="10" bestFit="1" customWidth="1"/>
    <col min="7" max="7" width="9.54296875" bestFit="1" customWidth="1"/>
    <col min="8" max="8" width="9.81640625" bestFit="1" customWidth="1"/>
    <col min="9" max="9" width="11.81640625" bestFit="1" customWidth="1"/>
    <col min="10" max="10" width="14" bestFit="1" customWidth="1"/>
    <col min="11" max="11" width="14.81640625" bestFit="1" customWidth="1"/>
  </cols>
  <sheetData>
    <row r="1" spans="1:11" ht="13" x14ac:dyDescent="0.3">
      <c r="A1" s="6"/>
      <c r="B1" s="7"/>
      <c r="C1" s="7" t="s">
        <v>166</v>
      </c>
      <c r="D1" s="7" t="s">
        <v>909</v>
      </c>
      <c r="E1" s="7"/>
      <c r="F1" s="7"/>
      <c r="G1" s="7"/>
      <c r="H1" s="7"/>
      <c r="I1" s="7"/>
      <c r="J1" s="7"/>
      <c r="K1" s="7"/>
    </row>
    <row r="2" spans="1:11" ht="13" x14ac:dyDescent="0.3">
      <c r="A2" s="7"/>
      <c r="B2" s="7"/>
      <c r="C2" s="7"/>
      <c r="D2" s="6"/>
      <c r="E2" s="33">
        <v>1</v>
      </c>
      <c r="F2" s="34">
        <v>0.1573</v>
      </c>
      <c r="G2" s="34">
        <v>0.28100000000000003</v>
      </c>
      <c r="H2" s="34">
        <v>9.06E-2</v>
      </c>
      <c r="I2" s="34">
        <v>8.5300000000000001E-2</v>
      </c>
      <c r="J2" s="34">
        <v>4.8300000000000003E-2</v>
      </c>
      <c r="K2" s="34">
        <v>0.33750000000000002</v>
      </c>
    </row>
    <row r="3" spans="1:11" ht="13" x14ac:dyDescent="0.3">
      <c r="A3" s="7"/>
      <c r="B3" s="7"/>
      <c r="C3" s="7"/>
      <c r="D3" s="6"/>
      <c r="E3" s="8" t="s">
        <v>167</v>
      </c>
      <c r="F3" s="8" t="s">
        <v>168</v>
      </c>
      <c r="G3" s="8"/>
      <c r="H3" s="8"/>
      <c r="I3" s="8" t="s">
        <v>169</v>
      </c>
      <c r="J3" s="8"/>
      <c r="K3" s="8" t="s">
        <v>170</v>
      </c>
    </row>
    <row r="4" spans="1:11" ht="13" x14ac:dyDescent="0.3">
      <c r="A4" s="9" t="s">
        <v>171</v>
      </c>
      <c r="B4" s="7" t="s">
        <v>172</v>
      </c>
      <c r="C4" s="7" t="s">
        <v>173</v>
      </c>
      <c r="D4" s="7" t="s">
        <v>174</v>
      </c>
      <c r="E4" s="10" t="s">
        <v>175</v>
      </c>
      <c r="F4" s="10" t="s">
        <v>176</v>
      </c>
      <c r="G4" s="10" t="s">
        <v>177</v>
      </c>
      <c r="H4" s="10" t="s">
        <v>178</v>
      </c>
      <c r="I4" s="10" t="s">
        <v>179</v>
      </c>
      <c r="J4" s="10" t="s">
        <v>180</v>
      </c>
      <c r="K4" s="10" t="s">
        <v>181</v>
      </c>
    </row>
    <row r="5" spans="1:11" ht="13" x14ac:dyDescent="0.25">
      <c r="A5" s="11"/>
    </row>
    <row r="6" spans="1:11" x14ac:dyDescent="0.25">
      <c r="A6" s="13">
        <v>111500100</v>
      </c>
      <c r="B6" t="s">
        <v>182</v>
      </c>
      <c r="C6" t="s">
        <v>183</v>
      </c>
      <c r="D6" t="s">
        <v>184</v>
      </c>
      <c r="E6" s="15">
        <v>86.6</v>
      </c>
      <c r="F6" s="15">
        <v>94.7</v>
      </c>
      <c r="G6" s="15">
        <v>60.2</v>
      </c>
      <c r="H6" s="15">
        <v>128.69999999999999</v>
      </c>
      <c r="I6" s="15">
        <v>93.4</v>
      </c>
      <c r="J6" s="15">
        <v>78.7</v>
      </c>
      <c r="K6" s="15">
        <v>93</v>
      </c>
    </row>
    <row r="7" spans="1:11" x14ac:dyDescent="0.25">
      <c r="A7" s="13">
        <v>112220125</v>
      </c>
      <c r="B7" t="s">
        <v>182</v>
      </c>
      <c r="C7" t="s">
        <v>185</v>
      </c>
      <c r="D7" t="s">
        <v>186</v>
      </c>
      <c r="E7" s="15">
        <v>91.1</v>
      </c>
      <c r="F7" s="15">
        <v>96.5</v>
      </c>
      <c r="G7" s="15">
        <v>74.400000000000006</v>
      </c>
      <c r="H7" s="15">
        <v>109.9</v>
      </c>
      <c r="I7" s="15">
        <v>94.5</v>
      </c>
      <c r="J7" s="15">
        <v>88.4</v>
      </c>
      <c r="K7" s="15">
        <v>97.1</v>
      </c>
    </row>
    <row r="8" spans="1:11" x14ac:dyDescent="0.25">
      <c r="A8" s="13">
        <v>113820200</v>
      </c>
      <c r="B8" t="s">
        <v>182</v>
      </c>
      <c r="C8" t="s">
        <v>187</v>
      </c>
      <c r="D8" t="s">
        <v>188</v>
      </c>
      <c r="E8" s="15">
        <v>92.7</v>
      </c>
      <c r="F8" s="15">
        <v>97.3</v>
      </c>
      <c r="G8" s="15">
        <v>78</v>
      </c>
      <c r="H8" s="15">
        <v>107.7</v>
      </c>
      <c r="I8" s="15">
        <v>93</v>
      </c>
      <c r="J8" s="15">
        <v>95</v>
      </c>
      <c r="K8" s="15">
        <v>98.3</v>
      </c>
    </row>
    <row r="9" spans="1:11" x14ac:dyDescent="0.25">
      <c r="A9" s="13">
        <v>119460235</v>
      </c>
      <c r="B9" t="s">
        <v>182</v>
      </c>
      <c r="C9" t="s">
        <v>189</v>
      </c>
      <c r="D9" t="s">
        <v>190</v>
      </c>
      <c r="E9" s="15">
        <v>86.3</v>
      </c>
      <c r="F9" s="15">
        <v>96.6</v>
      </c>
      <c r="G9" s="15">
        <v>67.099999999999994</v>
      </c>
      <c r="H9" s="15">
        <v>96.3</v>
      </c>
      <c r="I9" s="15">
        <v>90.2</v>
      </c>
      <c r="J9" s="15">
        <v>79.400000000000006</v>
      </c>
      <c r="K9" s="15">
        <v>94.9</v>
      </c>
    </row>
    <row r="10" spans="1:11" x14ac:dyDescent="0.25">
      <c r="A10" s="13">
        <v>120020250</v>
      </c>
      <c r="B10" t="s">
        <v>182</v>
      </c>
      <c r="C10" t="s">
        <v>191</v>
      </c>
      <c r="D10" t="s">
        <v>192</v>
      </c>
      <c r="E10" s="15">
        <v>89.9</v>
      </c>
      <c r="F10" s="15">
        <v>94.8</v>
      </c>
      <c r="G10" s="15">
        <v>69.8</v>
      </c>
      <c r="H10" s="15">
        <v>83.3</v>
      </c>
      <c r="I10" s="15">
        <v>89.1</v>
      </c>
      <c r="J10" s="15">
        <v>96.5</v>
      </c>
      <c r="K10" s="15">
        <v>105.5</v>
      </c>
    </row>
    <row r="11" spans="1:11" x14ac:dyDescent="0.25">
      <c r="A11" s="13">
        <v>122520300</v>
      </c>
      <c r="B11" t="s">
        <v>182</v>
      </c>
      <c r="C11" t="s">
        <v>193</v>
      </c>
      <c r="D11" t="s">
        <v>194</v>
      </c>
      <c r="E11" s="15">
        <v>84.2</v>
      </c>
      <c r="F11" s="15">
        <v>94.2</v>
      </c>
      <c r="G11" s="15">
        <v>63.4</v>
      </c>
      <c r="H11" s="15">
        <v>96.6</v>
      </c>
      <c r="I11" s="15">
        <v>91</v>
      </c>
      <c r="J11" s="15">
        <v>80.3</v>
      </c>
      <c r="K11" s="15">
        <v>92.4</v>
      </c>
    </row>
    <row r="12" spans="1:11" x14ac:dyDescent="0.25">
      <c r="A12" s="13">
        <v>126620500</v>
      </c>
      <c r="B12" t="s">
        <v>182</v>
      </c>
      <c r="C12" t="s">
        <v>195</v>
      </c>
      <c r="D12" t="s">
        <v>196</v>
      </c>
      <c r="E12" s="15">
        <v>91.6</v>
      </c>
      <c r="F12" s="15">
        <v>99.3</v>
      </c>
      <c r="G12" s="15">
        <v>77.8</v>
      </c>
      <c r="H12" s="15">
        <v>97.3</v>
      </c>
      <c r="I12" s="15">
        <v>93.8</v>
      </c>
      <c r="J12" s="15">
        <v>96.1</v>
      </c>
      <c r="K12" s="15">
        <v>96.9</v>
      </c>
    </row>
    <row r="13" spans="1:11" x14ac:dyDescent="0.25">
      <c r="A13" s="13">
        <v>133860700</v>
      </c>
      <c r="B13" t="s">
        <v>182</v>
      </c>
      <c r="C13" t="s">
        <v>199</v>
      </c>
      <c r="D13" t="s">
        <v>200</v>
      </c>
      <c r="E13" s="15">
        <v>88.1</v>
      </c>
      <c r="F13" s="15">
        <v>97.5</v>
      </c>
      <c r="G13" s="15">
        <v>72.099999999999994</v>
      </c>
      <c r="H13" s="15">
        <v>109</v>
      </c>
      <c r="I13" s="15">
        <v>91.3</v>
      </c>
      <c r="J13" s="15">
        <v>80.599999999999994</v>
      </c>
      <c r="K13" s="15">
        <v>91.7</v>
      </c>
    </row>
    <row r="14" spans="1:11" x14ac:dyDescent="0.25">
      <c r="A14" s="13">
        <v>211260100</v>
      </c>
      <c r="B14" t="s">
        <v>201</v>
      </c>
      <c r="C14" t="s">
        <v>202</v>
      </c>
      <c r="D14" t="s">
        <v>203</v>
      </c>
      <c r="E14" s="15">
        <v>122.3</v>
      </c>
      <c r="F14" s="15">
        <v>125.6</v>
      </c>
      <c r="G14" s="15">
        <v>134.80000000000001</v>
      </c>
      <c r="H14" s="15">
        <v>110.3</v>
      </c>
      <c r="I14" s="15">
        <v>111.1</v>
      </c>
      <c r="J14" s="15">
        <v>139.4</v>
      </c>
      <c r="K14" s="15">
        <v>114.1</v>
      </c>
    </row>
    <row r="15" spans="1:11" x14ac:dyDescent="0.25">
      <c r="A15" s="13">
        <v>221820300</v>
      </c>
      <c r="B15" t="s">
        <v>201</v>
      </c>
      <c r="C15" t="s">
        <v>204</v>
      </c>
      <c r="D15" t="s">
        <v>205</v>
      </c>
      <c r="E15" s="15">
        <v>122.9</v>
      </c>
      <c r="F15" s="15">
        <v>125.5</v>
      </c>
      <c r="G15" s="15">
        <v>99.4</v>
      </c>
      <c r="H15" s="15">
        <v>214</v>
      </c>
      <c r="I15" s="15">
        <v>105.6</v>
      </c>
      <c r="J15" s="15">
        <v>151.19999999999999</v>
      </c>
      <c r="K15" s="15">
        <v>117.1</v>
      </c>
    </row>
    <row r="16" spans="1:11" x14ac:dyDescent="0.25">
      <c r="A16" s="13">
        <v>227940400</v>
      </c>
      <c r="B16" t="s">
        <v>201</v>
      </c>
      <c r="C16" t="s">
        <v>206</v>
      </c>
      <c r="D16" t="s">
        <v>207</v>
      </c>
      <c r="E16" s="15">
        <v>127.2</v>
      </c>
      <c r="F16" s="15">
        <v>125.6</v>
      </c>
      <c r="G16" s="15">
        <v>134.4</v>
      </c>
      <c r="H16" s="15">
        <v>138</v>
      </c>
      <c r="I16" s="15">
        <v>127.5</v>
      </c>
      <c r="J16" s="15">
        <v>149.5</v>
      </c>
      <c r="K16" s="15">
        <v>115.8</v>
      </c>
    </row>
    <row r="17" spans="1:11" x14ac:dyDescent="0.25">
      <c r="A17" s="13">
        <v>288888550</v>
      </c>
      <c r="B17" t="s">
        <v>201</v>
      </c>
      <c r="C17" t="s">
        <v>865</v>
      </c>
      <c r="D17" t="s">
        <v>810</v>
      </c>
      <c r="E17" s="15">
        <v>125</v>
      </c>
      <c r="F17" s="15">
        <v>132.9</v>
      </c>
      <c r="G17" s="15">
        <v>103.6</v>
      </c>
      <c r="H17" s="15">
        <v>130.1</v>
      </c>
      <c r="I17" s="15">
        <v>143.4</v>
      </c>
      <c r="J17" s="15">
        <v>159.19999999999999</v>
      </c>
      <c r="K17" s="15">
        <v>128.19999999999999</v>
      </c>
    </row>
    <row r="18" spans="1:11" x14ac:dyDescent="0.25">
      <c r="A18" s="13">
        <v>429420150</v>
      </c>
      <c r="B18" t="s">
        <v>208</v>
      </c>
      <c r="C18" t="s">
        <v>211</v>
      </c>
      <c r="D18" t="s">
        <v>212</v>
      </c>
      <c r="E18" s="15">
        <v>89.7</v>
      </c>
      <c r="F18" s="15">
        <v>99.8</v>
      </c>
      <c r="G18" s="15">
        <v>95.3</v>
      </c>
      <c r="H18" s="15">
        <v>86.2</v>
      </c>
      <c r="I18" s="15">
        <v>90.9</v>
      </c>
      <c r="J18" s="15">
        <v>95.5</v>
      </c>
      <c r="K18" s="15">
        <v>80.2</v>
      </c>
    </row>
    <row r="19" spans="1:11" x14ac:dyDescent="0.25">
      <c r="A19" s="13">
        <v>422380300</v>
      </c>
      <c r="B19" t="s">
        <v>208</v>
      </c>
      <c r="C19" t="s">
        <v>209</v>
      </c>
      <c r="D19" t="s">
        <v>210</v>
      </c>
      <c r="E19" s="15">
        <v>113.1</v>
      </c>
      <c r="F19" s="15">
        <v>101.5</v>
      </c>
      <c r="G19" s="15">
        <v>135.4</v>
      </c>
      <c r="H19" s="15">
        <v>83.9</v>
      </c>
      <c r="I19" s="15">
        <v>107</v>
      </c>
      <c r="J19" s="15">
        <v>111.1</v>
      </c>
      <c r="K19" s="15">
        <v>109.7</v>
      </c>
    </row>
    <row r="20" spans="1:11" x14ac:dyDescent="0.25">
      <c r="A20" s="13">
        <v>429420400</v>
      </c>
      <c r="B20" t="s">
        <v>208</v>
      </c>
      <c r="C20" t="s">
        <v>211</v>
      </c>
      <c r="D20" t="s">
        <v>213</v>
      </c>
      <c r="E20" s="15">
        <v>125.5</v>
      </c>
      <c r="F20" s="15">
        <v>105.1</v>
      </c>
      <c r="G20" s="15">
        <v>181.5</v>
      </c>
      <c r="H20" s="15">
        <v>83.9</v>
      </c>
      <c r="I20" s="15">
        <v>103.1</v>
      </c>
      <c r="J20" s="15">
        <v>92.8</v>
      </c>
      <c r="K20" s="15">
        <v>109.9</v>
      </c>
    </row>
    <row r="21" spans="1:11" x14ac:dyDescent="0.25">
      <c r="A21" s="13">
        <v>438060600</v>
      </c>
      <c r="B21" t="s">
        <v>208</v>
      </c>
      <c r="C21" t="s">
        <v>214</v>
      </c>
      <c r="D21" t="s">
        <v>215</v>
      </c>
      <c r="E21" s="15">
        <v>103.8</v>
      </c>
      <c r="F21" s="15">
        <v>103.1</v>
      </c>
      <c r="G21" s="15">
        <v>122.7</v>
      </c>
      <c r="H21" s="15">
        <v>98.8</v>
      </c>
      <c r="I21" s="15">
        <v>102.8</v>
      </c>
      <c r="J21" s="15">
        <v>92.2</v>
      </c>
      <c r="K21" s="15">
        <v>91.5</v>
      </c>
    </row>
    <row r="22" spans="1:11" x14ac:dyDescent="0.25">
      <c r="A22" s="13">
        <v>439150650</v>
      </c>
      <c r="B22" t="s">
        <v>208</v>
      </c>
      <c r="C22" t="s">
        <v>217</v>
      </c>
      <c r="D22" t="s">
        <v>218</v>
      </c>
      <c r="E22" s="15">
        <v>115.6</v>
      </c>
      <c r="F22" s="15">
        <v>104.1</v>
      </c>
      <c r="G22" s="15">
        <v>142.80000000000001</v>
      </c>
      <c r="H22" s="15">
        <v>84.3</v>
      </c>
      <c r="I22" s="15">
        <v>106.7</v>
      </c>
      <c r="J22" s="15">
        <v>88.5</v>
      </c>
      <c r="K22" s="15">
        <v>112.7</v>
      </c>
    </row>
    <row r="23" spans="1:11" x14ac:dyDescent="0.25">
      <c r="A23" s="13">
        <v>438060750</v>
      </c>
      <c r="B23" t="s">
        <v>208</v>
      </c>
      <c r="C23" t="s">
        <v>214</v>
      </c>
      <c r="D23" t="s">
        <v>216</v>
      </c>
      <c r="E23" s="15">
        <v>98.5</v>
      </c>
      <c r="F23" s="15">
        <v>94.1</v>
      </c>
      <c r="G23" s="15">
        <v>98.6</v>
      </c>
      <c r="H23" s="15">
        <v>121.5</v>
      </c>
      <c r="I23" s="15">
        <v>90.4</v>
      </c>
      <c r="J23" s="15">
        <v>83.2</v>
      </c>
      <c r="K23" s="15">
        <v>98.6</v>
      </c>
    </row>
    <row r="24" spans="1:11" x14ac:dyDescent="0.25">
      <c r="A24" s="13">
        <v>446060850</v>
      </c>
      <c r="B24" t="s">
        <v>208</v>
      </c>
      <c r="C24" t="s">
        <v>219</v>
      </c>
      <c r="D24" t="s">
        <v>220</v>
      </c>
      <c r="E24" s="15">
        <v>104.3</v>
      </c>
      <c r="F24" s="15">
        <v>104.7</v>
      </c>
      <c r="G24" s="15">
        <v>100.9</v>
      </c>
      <c r="H24" s="15">
        <v>101.5</v>
      </c>
      <c r="I24" s="15">
        <v>93.5</v>
      </c>
      <c r="J24" s="15">
        <v>91.2</v>
      </c>
      <c r="K24" s="15">
        <v>112.3</v>
      </c>
    </row>
    <row r="25" spans="1:11" x14ac:dyDescent="0.25">
      <c r="A25" s="13">
        <v>530780125</v>
      </c>
      <c r="B25" t="s">
        <v>223</v>
      </c>
      <c r="C25" t="s">
        <v>230</v>
      </c>
      <c r="D25" t="s">
        <v>231</v>
      </c>
      <c r="E25" s="15">
        <v>83.2</v>
      </c>
      <c r="F25" s="15">
        <v>95.8</v>
      </c>
      <c r="G25" s="15">
        <v>73.3</v>
      </c>
      <c r="H25" s="15">
        <v>88.6</v>
      </c>
      <c r="I25" s="15">
        <v>89.5</v>
      </c>
      <c r="J25" s="15">
        <v>83.5</v>
      </c>
      <c r="K25" s="15">
        <v>82.6</v>
      </c>
    </row>
    <row r="26" spans="1:11" x14ac:dyDescent="0.25">
      <c r="A26" s="13">
        <v>522220300</v>
      </c>
      <c r="B26" t="s">
        <v>223</v>
      </c>
      <c r="C26" t="s">
        <v>224</v>
      </c>
      <c r="D26" t="s">
        <v>225</v>
      </c>
      <c r="E26" s="15">
        <v>92.9</v>
      </c>
      <c r="F26" s="15">
        <v>91.3</v>
      </c>
      <c r="G26" s="15">
        <v>79.400000000000006</v>
      </c>
      <c r="H26" s="15">
        <v>94.8</v>
      </c>
      <c r="I26" s="15">
        <v>101.7</v>
      </c>
      <c r="J26" s="15">
        <v>100.7</v>
      </c>
      <c r="K26" s="15">
        <v>101</v>
      </c>
    </row>
    <row r="27" spans="1:11" x14ac:dyDescent="0.25">
      <c r="A27" s="13">
        <v>526300500</v>
      </c>
      <c r="B27" t="s">
        <v>223</v>
      </c>
      <c r="C27" t="s">
        <v>226</v>
      </c>
      <c r="D27" t="s">
        <v>227</v>
      </c>
      <c r="E27" s="15">
        <v>93.8</v>
      </c>
      <c r="F27" s="15">
        <v>96.8</v>
      </c>
      <c r="G27" s="15">
        <v>77.599999999999994</v>
      </c>
      <c r="H27" s="15">
        <v>93.2</v>
      </c>
      <c r="I27" s="15">
        <v>91.2</v>
      </c>
      <c r="J27" s="15">
        <v>87.6</v>
      </c>
      <c r="K27" s="15">
        <v>107.6</v>
      </c>
    </row>
    <row r="28" spans="1:11" x14ac:dyDescent="0.25">
      <c r="A28" s="13">
        <v>527860600</v>
      </c>
      <c r="B28" t="s">
        <v>223</v>
      </c>
      <c r="C28" t="s">
        <v>228</v>
      </c>
      <c r="D28" t="s">
        <v>229</v>
      </c>
      <c r="E28" s="15">
        <v>86.2</v>
      </c>
      <c r="F28" s="15">
        <v>94.8</v>
      </c>
      <c r="G28" s="15">
        <v>68.5</v>
      </c>
      <c r="H28" s="15">
        <v>88.4</v>
      </c>
      <c r="I28" s="15">
        <v>89.3</v>
      </c>
      <c r="J28" s="15">
        <v>79.2</v>
      </c>
      <c r="K28" s="15">
        <v>96.7</v>
      </c>
    </row>
    <row r="29" spans="1:11" x14ac:dyDescent="0.25">
      <c r="A29" s="13">
        <v>530780700</v>
      </c>
      <c r="B29" t="s">
        <v>223</v>
      </c>
      <c r="C29" t="s">
        <v>230</v>
      </c>
      <c r="D29" t="s">
        <v>867</v>
      </c>
      <c r="E29" s="15">
        <v>95.3</v>
      </c>
      <c r="F29" s="15">
        <v>98.5</v>
      </c>
      <c r="G29" s="15">
        <v>82.8</v>
      </c>
      <c r="H29" s="15">
        <v>94.1</v>
      </c>
      <c r="I29" s="15">
        <v>89.2</v>
      </c>
      <c r="J29" s="15">
        <v>85</v>
      </c>
      <c r="K29" s="15">
        <v>107.6</v>
      </c>
    </row>
    <row r="30" spans="1:11" x14ac:dyDescent="0.25">
      <c r="A30" s="13">
        <v>612540100</v>
      </c>
      <c r="B30" t="s">
        <v>232</v>
      </c>
      <c r="C30" t="s">
        <v>811</v>
      </c>
      <c r="D30" t="s">
        <v>812</v>
      </c>
      <c r="E30" s="15">
        <v>108.5</v>
      </c>
      <c r="F30" s="15">
        <v>105.5</v>
      </c>
      <c r="G30" s="15">
        <v>99.7</v>
      </c>
      <c r="H30" s="15">
        <v>152.9</v>
      </c>
      <c r="I30" s="15">
        <v>120.6</v>
      </c>
      <c r="J30" s="15">
        <v>92.7</v>
      </c>
      <c r="K30" s="15">
        <v>104.4</v>
      </c>
    </row>
    <row r="31" spans="1:11" x14ac:dyDescent="0.25">
      <c r="A31" s="13">
        <v>631084500</v>
      </c>
      <c r="B31" t="s">
        <v>232</v>
      </c>
      <c r="C31" t="s">
        <v>235</v>
      </c>
      <c r="D31" t="s">
        <v>236</v>
      </c>
      <c r="E31" s="15">
        <v>149.1</v>
      </c>
      <c r="F31" s="15">
        <v>111.6</v>
      </c>
      <c r="G31" s="15">
        <v>235.2</v>
      </c>
      <c r="H31" s="15">
        <v>112.7</v>
      </c>
      <c r="I31" s="15">
        <v>121.9</v>
      </c>
      <c r="J31" s="15">
        <v>109.5</v>
      </c>
      <c r="K31" s="15">
        <v>117.2</v>
      </c>
    </row>
    <row r="32" spans="1:11" x14ac:dyDescent="0.25">
      <c r="A32" s="13">
        <v>633700540</v>
      </c>
      <c r="B32" t="s">
        <v>232</v>
      </c>
      <c r="C32" t="s">
        <v>813</v>
      </c>
      <c r="D32" t="s">
        <v>814</v>
      </c>
      <c r="E32" s="15">
        <v>111.5</v>
      </c>
      <c r="F32" s="15">
        <v>102.6</v>
      </c>
      <c r="G32" s="15">
        <v>121.8</v>
      </c>
      <c r="H32" s="15">
        <v>138.1</v>
      </c>
      <c r="I32" s="15">
        <v>115.8</v>
      </c>
      <c r="J32" s="15">
        <v>94.1</v>
      </c>
      <c r="K32" s="15">
        <v>101.2</v>
      </c>
    </row>
    <row r="33" spans="1:11" x14ac:dyDescent="0.25">
      <c r="A33" s="13">
        <v>636084600</v>
      </c>
      <c r="B33" t="s">
        <v>232</v>
      </c>
      <c r="C33" t="s">
        <v>855</v>
      </c>
      <c r="D33" t="s">
        <v>237</v>
      </c>
      <c r="E33" s="15">
        <v>140</v>
      </c>
      <c r="F33" s="15">
        <v>122.9</v>
      </c>
      <c r="G33" s="15">
        <v>192.9</v>
      </c>
      <c r="H33" s="15">
        <v>129.5</v>
      </c>
      <c r="I33" s="15">
        <v>129.19999999999999</v>
      </c>
      <c r="J33" s="15">
        <v>120</v>
      </c>
      <c r="K33" s="15">
        <v>112.2</v>
      </c>
    </row>
    <row r="34" spans="1:11" x14ac:dyDescent="0.25">
      <c r="A34" s="13">
        <v>611244620</v>
      </c>
      <c r="B34" t="s">
        <v>232</v>
      </c>
      <c r="C34" t="s">
        <v>233</v>
      </c>
      <c r="D34" t="s">
        <v>234</v>
      </c>
      <c r="E34" s="15">
        <v>150.30000000000001</v>
      </c>
      <c r="F34" s="15">
        <v>112.3</v>
      </c>
      <c r="G34" s="15">
        <v>252.7</v>
      </c>
      <c r="H34" s="15">
        <v>96.4</v>
      </c>
      <c r="I34" s="15">
        <v>122.6</v>
      </c>
      <c r="J34" s="15">
        <v>99.5</v>
      </c>
      <c r="K34" s="15">
        <v>111.6</v>
      </c>
    </row>
    <row r="35" spans="1:11" x14ac:dyDescent="0.25">
      <c r="A35" s="13">
        <v>640900720</v>
      </c>
      <c r="B35" t="s">
        <v>232</v>
      </c>
      <c r="C35" t="s">
        <v>838</v>
      </c>
      <c r="D35" t="s">
        <v>238</v>
      </c>
      <c r="E35" s="15">
        <v>120.1</v>
      </c>
      <c r="F35" s="15">
        <v>107.6</v>
      </c>
      <c r="G35" s="15">
        <v>138.69999999999999</v>
      </c>
      <c r="H35" s="15">
        <v>115.6</v>
      </c>
      <c r="I35" s="15">
        <v>122.3</v>
      </c>
      <c r="J35" s="15">
        <v>109.1</v>
      </c>
      <c r="K35" s="15">
        <v>112.7</v>
      </c>
    </row>
    <row r="36" spans="1:11" x14ac:dyDescent="0.25">
      <c r="A36" s="13">
        <v>641740760</v>
      </c>
      <c r="B36" t="s">
        <v>232</v>
      </c>
      <c r="C36" t="s">
        <v>239</v>
      </c>
      <c r="D36" t="s">
        <v>240</v>
      </c>
      <c r="E36" s="15">
        <v>142.5</v>
      </c>
      <c r="F36" s="15">
        <v>115</v>
      </c>
      <c r="G36" s="15">
        <v>215.6</v>
      </c>
      <c r="H36" s="15">
        <v>105.4</v>
      </c>
      <c r="I36" s="15">
        <v>130</v>
      </c>
      <c r="J36" s="15">
        <v>105.9</v>
      </c>
      <c r="K36" s="15">
        <v>112.7</v>
      </c>
    </row>
    <row r="37" spans="1:11" x14ac:dyDescent="0.25">
      <c r="A37" s="13">
        <v>641884800</v>
      </c>
      <c r="B37" t="s">
        <v>232</v>
      </c>
      <c r="C37" t="s">
        <v>856</v>
      </c>
      <c r="D37" t="s">
        <v>241</v>
      </c>
      <c r="E37" s="15">
        <v>169.9</v>
      </c>
      <c r="F37" s="15">
        <v>127.8</v>
      </c>
      <c r="G37" s="15">
        <v>286.60000000000002</v>
      </c>
      <c r="H37" s="15">
        <v>132.30000000000001</v>
      </c>
      <c r="I37" s="15">
        <v>131.5</v>
      </c>
      <c r="J37" s="15">
        <v>123.5</v>
      </c>
      <c r="K37" s="15">
        <v>118.9</v>
      </c>
    </row>
    <row r="38" spans="1:11" x14ac:dyDescent="0.25">
      <c r="A38" s="13">
        <v>644700900</v>
      </c>
      <c r="B38" t="s">
        <v>232</v>
      </c>
      <c r="C38" t="s">
        <v>242</v>
      </c>
      <c r="D38" t="s">
        <v>243</v>
      </c>
      <c r="E38" s="15">
        <v>119</v>
      </c>
      <c r="F38" s="15">
        <v>105.6</v>
      </c>
      <c r="G38" s="15">
        <v>135.19999999999999</v>
      </c>
      <c r="H38" s="15">
        <v>140</v>
      </c>
      <c r="I38" s="15">
        <v>123</v>
      </c>
      <c r="J38" s="15">
        <v>103.7</v>
      </c>
      <c r="K38" s="15">
        <v>107.2</v>
      </c>
    </row>
    <row r="39" spans="1:11" x14ac:dyDescent="0.25">
      <c r="A39" s="13">
        <v>817820200</v>
      </c>
      <c r="B39" t="s">
        <v>244</v>
      </c>
      <c r="C39" t="s">
        <v>245</v>
      </c>
      <c r="D39" t="s">
        <v>246</v>
      </c>
      <c r="E39" s="15">
        <v>108.5</v>
      </c>
      <c r="F39" s="15">
        <v>103</v>
      </c>
      <c r="G39" s="15">
        <v>112.8</v>
      </c>
      <c r="H39" s="15">
        <v>98.1</v>
      </c>
      <c r="I39" s="15">
        <v>104.6</v>
      </c>
      <c r="J39" s="15">
        <v>102.8</v>
      </c>
      <c r="K39" s="15">
        <v>112.1</v>
      </c>
    </row>
    <row r="40" spans="1:11" x14ac:dyDescent="0.25">
      <c r="A40" s="13">
        <v>819740300</v>
      </c>
      <c r="B40" t="s">
        <v>244</v>
      </c>
      <c r="C40" t="s">
        <v>247</v>
      </c>
      <c r="D40" t="s">
        <v>248</v>
      </c>
      <c r="E40" s="15">
        <v>111.9</v>
      </c>
      <c r="F40" s="15">
        <v>104.9</v>
      </c>
      <c r="G40" s="15">
        <v>134.69999999999999</v>
      </c>
      <c r="H40" s="15">
        <v>86.5</v>
      </c>
      <c r="I40" s="15">
        <v>107.5</v>
      </c>
      <c r="J40" s="15">
        <v>100.5</v>
      </c>
      <c r="K40" s="15">
        <v>105.8</v>
      </c>
    </row>
    <row r="41" spans="1:11" x14ac:dyDescent="0.25">
      <c r="A41" s="13">
        <v>824300500</v>
      </c>
      <c r="B41" t="s">
        <v>244</v>
      </c>
      <c r="C41" t="s">
        <v>250</v>
      </c>
      <c r="D41" t="s">
        <v>251</v>
      </c>
      <c r="E41" s="15">
        <v>101.8</v>
      </c>
      <c r="F41" s="15">
        <v>104.3</v>
      </c>
      <c r="G41" s="15">
        <v>107.7</v>
      </c>
      <c r="H41" s="15">
        <v>88.6</v>
      </c>
      <c r="I41" s="15">
        <v>111.5</v>
      </c>
      <c r="J41" s="15">
        <v>114</v>
      </c>
      <c r="K41" s="15">
        <v>95.1</v>
      </c>
    </row>
    <row r="42" spans="1:11" x14ac:dyDescent="0.25">
      <c r="A42" s="13">
        <v>839380800</v>
      </c>
      <c r="B42" t="s">
        <v>244</v>
      </c>
      <c r="C42" t="s">
        <v>252</v>
      </c>
      <c r="D42" t="s">
        <v>253</v>
      </c>
      <c r="E42" s="15">
        <v>98.7</v>
      </c>
      <c r="F42" s="15">
        <v>97.5</v>
      </c>
      <c r="G42" s="15">
        <v>96.7</v>
      </c>
      <c r="H42" s="15">
        <v>93.1</v>
      </c>
      <c r="I42" s="15">
        <v>101.1</v>
      </c>
      <c r="J42" s="15">
        <v>103.3</v>
      </c>
      <c r="K42" s="15">
        <v>101.1</v>
      </c>
    </row>
    <row r="43" spans="1:11" x14ac:dyDescent="0.25">
      <c r="A43" s="13">
        <v>819740351</v>
      </c>
      <c r="B43" t="s">
        <v>244</v>
      </c>
      <c r="C43" t="s">
        <v>247</v>
      </c>
      <c r="D43" t="s">
        <v>249</v>
      </c>
      <c r="E43" s="15">
        <v>106.8</v>
      </c>
      <c r="F43" s="15">
        <v>93.2</v>
      </c>
      <c r="G43" s="15">
        <v>128.80000000000001</v>
      </c>
      <c r="H43" s="15">
        <v>88</v>
      </c>
      <c r="I43" s="15">
        <v>112.3</v>
      </c>
      <c r="J43" s="15">
        <v>89.5</v>
      </c>
      <c r="K43" s="15">
        <v>100.9</v>
      </c>
    </row>
    <row r="44" spans="1:11" x14ac:dyDescent="0.25">
      <c r="A44" s="13">
        <v>925540400</v>
      </c>
      <c r="B44" t="s">
        <v>254</v>
      </c>
      <c r="C44" t="s">
        <v>257</v>
      </c>
      <c r="D44" t="s">
        <v>258</v>
      </c>
      <c r="E44" s="15">
        <v>102.9</v>
      </c>
      <c r="F44" s="15">
        <v>98.3</v>
      </c>
      <c r="G44" s="15">
        <v>94.3</v>
      </c>
      <c r="H44" s="15">
        <v>120.2</v>
      </c>
      <c r="I44" s="15">
        <v>94.8</v>
      </c>
      <c r="J44" s="15">
        <v>102.6</v>
      </c>
      <c r="K44" s="15">
        <v>109.6</v>
      </c>
    </row>
    <row r="45" spans="1:11" x14ac:dyDescent="0.25">
      <c r="A45" s="13">
        <v>935300620</v>
      </c>
      <c r="B45" t="s">
        <v>254</v>
      </c>
      <c r="C45" t="s">
        <v>259</v>
      </c>
      <c r="D45" t="s">
        <v>260</v>
      </c>
      <c r="E45" s="15">
        <v>108.9</v>
      </c>
      <c r="F45" s="15">
        <v>97.1</v>
      </c>
      <c r="G45" s="15">
        <v>107.7</v>
      </c>
      <c r="H45" s="15">
        <v>124.2</v>
      </c>
      <c r="I45" s="15">
        <v>112.1</v>
      </c>
      <c r="J45" s="15">
        <v>115.8</v>
      </c>
      <c r="K45" s="15">
        <v>109.5</v>
      </c>
    </row>
    <row r="46" spans="1:11" x14ac:dyDescent="0.25">
      <c r="A46" s="13">
        <v>914860800</v>
      </c>
      <c r="B46" t="s">
        <v>254</v>
      </c>
      <c r="C46" t="s">
        <v>255</v>
      </c>
      <c r="D46" t="s">
        <v>256</v>
      </c>
      <c r="E46" s="15">
        <v>127.5</v>
      </c>
      <c r="F46" s="15">
        <v>104.1</v>
      </c>
      <c r="G46" s="15">
        <v>166.2</v>
      </c>
      <c r="H46" s="15">
        <v>122.5</v>
      </c>
      <c r="I46" s="15">
        <v>100.9</v>
      </c>
      <c r="J46" s="15">
        <v>110.6</v>
      </c>
      <c r="K46" s="15">
        <v>116.7</v>
      </c>
    </row>
    <row r="47" spans="1:11" x14ac:dyDescent="0.25">
      <c r="A47" s="13">
        <v>1020100500</v>
      </c>
      <c r="B47" t="s">
        <v>261</v>
      </c>
      <c r="C47" t="s">
        <v>262</v>
      </c>
      <c r="D47" t="s">
        <v>263</v>
      </c>
      <c r="E47" s="15">
        <v>99.5</v>
      </c>
      <c r="F47" s="15">
        <v>101.1</v>
      </c>
      <c r="G47" s="15">
        <v>91.3</v>
      </c>
      <c r="H47" s="15">
        <v>110.4</v>
      </c>
      <c r="I47" s="15">
        <v>105.1</v>
      </c>
      <c r="J47" s="15">
        <v>99.7</v>
      </c>
      <c r="K47" s="15">
        <v>101.1</v>
      </c>
    </row>
    <row r="48" spans="1:11" x14ac:dyDescent="0.25">
      <c r="A48" s="13">
        <v>1041540600</v>
      </c>
      <c r="B48" t="s">
        <v>261</v>
      </c>
      <c r="C48" t="s">
        <v>815</v>
      </c>
      <c r="D48" s="14" t="s">
        <v>816</v>
      </c>
      <c r="E48" s="15">
        <v>102.5</v>
      </c>
      <c r="F48" s="15">
        <v>101.5</v>
      </c>
      <c r="G48" s="15">
        <v>101.6</v>
      </c>
      <c r="H48" s="15">
        <v>94.2</v>
      </c>
      <c r="I48" s="15">
        <v>106.6</v>
      </c>
      <c r="J48" s="15">
        <v>105</v>
      </c>
      <c r="K48" s="15">
        <v>104.6</v>
      </c>
    </row>
    <row r="49" spans="1:11" x14ac:dyDescent="0.25">
      <c r="A49" s="13">
        <v>1048864800</v>
      </c>
      <c r="B49" t="s">
        <v>261</v>
      </c>
      <c r="C49" t="s">
        <v>264</v>
      </c>
      <c r="D49" t="s">
        <v>265</v>
      </c>
      <c r="E49" s="15">
        <v>105.7</v>
      </c>
      <c r="F49" s="15">
        <v>106.4</v>
      </c>
      <c r="G49" s="15">
        <v>106.3</v>
      </c>
      <c r="H49" s="15">
        <v>88.8</v>
      </c>
      <c r="I49" s="15">
        <v>116.9</v>
      </c>
      <c r="J49" s="15">
        <v>108.2</v>
      </c>
      <c r="K49" s="15">
        <v>106.1</v>
      </c>
    </row>
    <row r="50" spans="1:11" x14ac:dyDescent="0.25">
      <c r="A50" s="13">
        <v>1147894750</v>
      </c>
      <c r="B50" t="s">
        <v>266</v>
      </c>
      <c r="C50" t="s">
        <v>267</v>
      </c>
      <c r="D50" t="s">
        <v>268</v>
      </c>
      <c r="E50" s="15">
        <v>148.69999999999999</v>
      </c>
      <c r="F50" s="15">
        <v>106.9</v>
      </c>
      <c r="G50" s="15">
        <v>241.8</v>
      </c>
      <c r="H50" s="15">
        <v>110.2</v>
      </c>
      <c r="I50" s="15">
        <v>107.9</v>
      </c>
      <c r="J50" s="15">
        <v>104.7</v>
      </c>
      <c r="K50" s="15">
        <v>117.7</v>
      </c>
    </row>
    <row r="51" spans="1:11" x14ac:dyDescent="0.25">
      <c r="A51" s="13">
        <v>1215980190</v>
      </c>
      <c r="B51" t="s">
        <v>269</v>
      </c>
      <c r="C51" t="s">
        <v>270</v>
      </c>
      <c r="D51" t="s">
        <v>271</v>
      </c>
      <c r="E51" s="15">
        <v>106.8</v>
      </c>
      <c r="F51" s="15">
        <v>98.8</v>
      </c>
      <c r="G51" s="15">
        <v>114.5</v>
      </c>
      <c r="H51" s="15">
        <v>94.3</v>
      </c>
      <c r="I51" s="15">
        <v>109.1</v>
      </c>
      <c r="J51" s="15">
        <v>104</v>
      </c>
      <c r="K51" s="15">
        <v>107.3</v>
      </c>
    </row>
    <row r="52" spans="1:11" x14ac:dyDescent="0.25">
      <c r="A52" s="13">
        <v>1222744240</v>
      </c>
      <c r="B52" t="s">
        <v>269</v>
      </c>
      <c r="C52" t="s">
        <v>857</v>
      </c>
      <c r="D52" t="s">
        <v>274</v>
      </c>
      <c r="E52" s="15">
        <v>117.8</v>
      </c>
      <c r="F52" s="15">
        <v>106.7</v>
      </c>
      <c r="G52" s="15">
        <v>156</v>
      </c>
      <c r="H52" s="15">
        <v>102.9</v>
      </c>
      <c r="I52" s="15">
        <v>100.9</v>
      </c>
      <c r="J52" s="15">
        <v>95.8</v>
      </c>
      <c r="K52" s="15">
        <v>102.5</v>
      </c>
    </row>
    <row r="53" spans="1:11" x14ac:dyDescent="0.25">
      <c r="A53" s="13">
        <v>1227260440</v>
      </c>
      <c r="B53" t="s">
        <v>269</v>
      </c>
      <c r="C53" t="s">
        <v>275</v>
      </c>
      <c r="D53" t="s">
        <v>276</v>
      </c>
      <c r="E53" s="15">
        <v>94.6</v>
      </c>
      <c r="F53" s="15">
        <v>98.7</v>
      </c>
      <c r="G53" s="15">
        <v>94.5</v>
      </c>
      <c r="H53" s="15">
        <v>102.8</v>
      </c>
      <c r="I53" s="15">
        <v>87.2</v>
      </c>
      <c r="J53" s="15">
        <v>82.2</v>
      </c>
      <c r="K53" s="15">
        <v>94.2</v>
      </c>
    </row>
    <row r="54" spans="1:11" x14ac:dyDescent="0.25">
      <c r="A54" s="13">
        <v>1233124500</v>
      </c>
      <c r="B54" t="s">
        <v>269</v>
      </c>
      <c r="C54" t="s">
        <v>277</v>
      </c>
      <c r="D54" t="s">
        <v>278</v>
      </c>
      <c r="E54" s="15">
        <v>118.9</v>
      </c>
      <c r="F54" s="15">
        <v>105.5</v>
      </c>
      <c r="G54" s="15">
        <v>153.6</v>
      </c>
      <c r="H54" s="15">
        <v>102.9</v>
      </c>
      <c r="I54" s="15">
        <v>105.9</v>
      </c>
      <c r="J54" s="15">
        <v>96</v>
      </c>
      <c r="K54" s="15">
        <v>107</v>
      </c>
    </row>
    <row r="55" spans="1:11" x14ac:dyDescent="0.25">
      <c r="A55" s="13">
        <v>1236100580</v>
      </c>
      <c r="B55" t="s">
        <v>269</v>
      </c>
      <c r="C55" t="s">
        <v>281</v>
      </c>
      <c r="D55" t="s">
        <v>282</v>
      </c>
      <c r="E55" s="15">
        <v>91.1</v>
      </c>
      <c r="F55" s="15">
        <v>96.5</v>
      </c>
      <c r="G55" s="15">
        <v>83.8</v>
      </c>
      <c r="H55" s="15">
        <v>85.9</v>
      </c>
      <c r="I55" s="15">
        <v>102.9</v>
      </c>
      <c r="J55" s="15">
        <v>94.4</v>
      </c>
      <c r="K55" s="15">
        <v>92.5</v>
      </c>
    </row>
    <row r="56" spans="1:11" x14ac:dyDescent="0.25">
      <c r="A56" s="13">
        <v>1236740600</v>
      </c>
      <c r="B56" t="s">
        <v>269</v>
      </c>
      <c r="C56" t="s">
        <v>283</v>
      </c>
      <c r="D56" t="s">
        <v>284</v>
      </c>
      <c r="E56" s="15">
        <v>101.7</v>
      </c>
      <c r="F56" s="15">
        <v>98.3</v>
      </c>
      <c r="G56" s="15">
        <v>110.3</v>
      </c>
      <c r="H56" s="15">
        <v>91.1</v>
      </c>
      <c r="I56" s="15">
        <v>95.7</v>
      </c>
      <c r="J56" s="15">
        <v>92.3</v>
      </c>
      <c r="K56" s="15">
        <v>101.7</v>
      </c>
    </row>
    <row r="57" spans="1:11" x14ac:dyDescent="0.25">
      <c r="A57" s="13">
        <v>1235840760</v>
      </c>
      <c r="B57" t="s">
        <v>269</v>
      </c>
      <c r="C57" t="s">
        <v>279</v>
      </c>
      <c r="D57" t="s">
        <v>280</v>
      </c>
      <c r="E57" s="15">
        <v>106</v>
      </c>
      <c r="F57" s="15">
        <v>100.7</v>
      </c>
      <c r="G57" s="15">
        <v>121.6</v>
      </c>
      <c r="H57" s="15">
        <v>98.8</v>
      </c>
      <c r="I57" s="15">
        <v>95.6</v>
      </c>
      <c r="J57" s="15">
        <v>104.5</v>
      </c>
      <c r="K57" s="15">
        <v>100.2</v>
      </c>
    </row>
    <row r="58" spans="1:11" x14ac:dyDescent="0.25">
      <c r="A58" s="13">
        <v>1245220800</v>
      </c>
      <c r="B58" t="s">
        <v>269</v>
      </c>
      <c r="C58" t="s">
        <v>289</v>
      </c>
      <c r="D58" t="s">
        <v>290</v>
      </c>
      <c r="E58" s="15">
        <v>94</v>
      </c>
      <c r="F58" s="15">
        <v>96</v>
      </c>
      <c r="G58" s="15">
        <v>87.9</v>
      </c>
      <c r="H58" s="15">
        <v>85.3</v>
      </c>
      <c r="I58" s="15">
        <v>96</v>
      </c>
      <c r="J58" s="15">
        <v>108.5</v>
      </c>
      <c r="K58" s="15">
        <v>97.9</v>
      </c>
    </row>
    <row r="59" spans="1:11" x14ac:dyDescent="0.25">
      <c r="A59" s="13">
        <v>1245300840</v>
      </c>
      <c r="B59" t="s">
        <v>269</v>
      </c>
      <c r="C59" t="s">
        <v>291</v>
      </c>
      <c r="D59" t="s">
        <v>292</v>
      </c>
      <c r="E59" s="15">
        <v>98.6</v>
      </c>
      <c r="F59" s="15">
        <v>99.1</v>
      </c>
      <c r="G59" s="15">
        <v>99.9</v>
      </c>
      <c r="H59" s="15">
        <v>98.6</v>
      </c>
      <c r="I59" s="15">
        <v>102.4</v>
      </c>
      <c r="J59" s="15">
        <v>90.9</v>
      </c>
      <c r="K59" s="15">
        <v>97.3</v>
      </c>
    </row>
    <row r="60" spans="1:11" x14ac:dyDescent="0.25">
      <c r="A60" s="13">
        <v>1242680850</v>
      </c>
      <c r="B60" t="s">
        <v>269</v>
      </c>
      <c r="C60" t="s">
        <v>287</v>
      </c>
      <c r="D60" t="s">
        <v>288</v>
      </c>
      <c r="E60" s="15">
        <v>93.4</v>
      </c>
      <c r="F60" s="15">
        <v>100.3</v>
      </c>
      <c r="G60" s="15">
        <v>83.3</v>
      </c>
      <c r="H60" s="15">
        <v>104.8</v>
      </c>
      <c r="I60" s="15">
        <v>101.9</v>
      </c>
      <c r="J60" s="15">
        <v>94.5</v>
      </c>
      <c r="K60" s="15">
        <v>93.2</v>
      </c>
    </row>
    <row r="61" spans="1:11" x14ac:dyDescent="0.25">
      <c r="A61" s="13">
        <v>1312020080</v>
      </c>
      <c r="B61" t="s">
        <v>293</v>
      </c>
      <c r="C61" t="s">
        <v>893</v>
      </c>
      <c r="D61" t="s">
        <v>894</v>
      </c>
      <c r="E61" s="15">
        <v>93.8</v>
      </c>
      <c r="F61" s="15">
        <v>101.1</v>
      </c>
      <c r="G61" s="15">
        <v>88.6</v>
      </c>
      <c r="H61" s="15">
        <v>80.8</v>
      </c>
      <c r="I61" s="15">
        <v>101.7</v>
      </c>
      <c r="J61" s="15">
        <v>98.2</v>
      </c>
      <c r="K61" s="15">
        <v>95.7</v>
      </c>
    </row>
    <row r="62" spans="1:11" x14ac:dyDescent="0.25">
      <c r="A62" s="13">
        <v>1312060150</v>
      </c>
      <c r="B62" t="s">
        <v>293</v>
      </c>
      <c r="C62" t="s">
        <v>296</v>
      </c>
      <c r="D62" t="s">
        <v>297</v>
      </c>
      <c r="E62" s="15">
        <v>100.4</v>
      </c>
      <c r="F62" s="15">
        <v>101.5</v>
      </c>
      <c r="G62" s="15">
        <v>104.2</v>
      </c>
      <c r="H62" s="15">
        <v>81.099999999999994</v>
      </c>
      <c r="I62" s="15">
        <v>101.4</v>
      </c>
      <c r="J62" s="15">
        <v>111.4</v>
      </c>
      <c r="K62" s="15">
        <v>100.1</v>
      </c>
    </row>
    <row r="63" spans="1:11" x14ac:dyDescent="0.25">
      <c r="A63" s="13">
        <v>1312260200</v>
      </c>
      <c r="B63" t="s">
        <v>293</v>
      </c>
      <c r="C63" t="s">
        <v>298</v>
      </c>
      <c r="D63" t="s">
        <v>299</v>
      </c>
      <c r="E63" s="15">
        <v>85.8</v>
      </c>
      <c r="F63" s="15">
        <v>95.6</v>
      </c>
      <c r="G63" s="15">
        <v>70.599999999999994</v>
      </c>
      <c r="H63" s="15">
        <v>83.5</v>
      </c>
      <c r="I63" s="15">
        <v>86.1</v>
      </c>
      <c r="J63" s="15">
        <v>84.6</v>
      </c>
      <c r="K63" s="15">
        <v>94.7</v>
      </c>
    </row>
    <row r="64" spans="1:11" x14ac:dyDescent="0.25">
      <c r="A64" s="13">
        <v>1317980300</v>
      </c>
      <c r="B64" t="s">
        <v>293</v>
      </c>
      <c r="C64" t="s">
        <v>895</v>
      </c>
      <c r="D64" t="s">
        <v>896</v>
      </c>
      <c r="E64" s="15">
        <v>91</v>
      </c>
      <c r="F64" s="15">
        <v>96.4</v>
      </c>
      <c r="G64" s="15">
        <v>78.2</v>
      </c>
      <c r="H64" s="15">
        <v>81.5</v>
      </c>
      <c r="I64" s="15">
        <v>90.3</v>
      </c>
      <c r="J64" s="15">
        <v>144.6</v>
      </c>
      <c r="K64" s="15">
        <v>94.2</v>
      </c>
    </row>
    <row r="65" spans="1:11" x14ac:dyDescent="0.25">
      <c r="A65" s="13">
        <v>1319140375</v>
      </c>
      <c r="B65" t="s">
        <v>293</v>
      </c>
      <c r="C65" t="s">
        <v>300</v>
      </c>
      <c r="D65" t="s">
        <v>301</v>
      </c>
      <c r="E65" s="15">
        <v>87.9</v>
      </c>
      <c r="F65" s="15">
        <v>95.9</v>
      </c>
      <c r="G65" s="15">
        <v>76.7</v>
      </c>
      <c r="H65" s="15">
        <v>93.5</v>
      </c>
      <c r="I65" s="15">
        <v>81.2</v>
      </c>
      <c r="J65" s="15">
        <v>83.2</v>
      </c>
      <c r="K65" s="15">
        <v>94.5</v>
      </c>
    </row>
    <row r="66" spans="1:11" x14ac:dyDescent="0.25">
      <c r="A66" s="13">
        <v>1312060350</v>
      </c>
      <c r="B66" t="s">
        <v>293</v>
      </c>
      <c r="C66" t="s">
        <v>296</v>
      </c>
      <c r="D66" t="s">
        <v>866</v>
      </c>
      <c r="E66" s="15">
        <v>94.6</v>
      </c>
      <c r="F66" s="15">
        <v>103.8</v>
      </c>
      <c r="G66" s="15">
        <v>84.4</v>
      </c>
      <c r="H66" s="15">
        <v>80.5</v>
      </c>
      <c r="I66" s="15">
        <v>102.2</v>
      </c>
      <c r="J66" s="15">
        <v>97.5</v>
      </c>
      <c r="K66" s="15">
        <v>100.2</v>
      </c>
    </row>
    <row r="67" spans="1:11" x14ac:dyDescent="0.25">
      <c r="A67" s="13">
        <v>1320140500</v>
      </c>
      <c r="B67" t="s">
        <v>293</v>
      </c>
      <c r="C67" t="s">
        <v>302</v>
      </c>
      <c r="D67" t="s">
        <v>303</v>
      </c>
      <c r="E67" s="15">
        <v>86.7</v>
      </c>
      <c r="F67" s="15">
        <v>97.5</v>
      </c>
      <c r="G67" s="15">
        <v>62.5</v>
      </c>
      <c r="H67" s="15">
        <v>85.9</v>
      </c>
      <c r="I67" s="15">
        <v>100.6</v>
      </c>
      <c r="J67" s="15">
        <v>89.7</v>
      </c>
      <c r="K67" s="15">
        <v>98</v>
      </c>
    </row>
    <row r="68" spans="1:11" x14ac:dyDescent="0.25">
      <c r="A68" s="13">
        <v>1331420700</v>
      </c>
      <c r="B68" t="s">
        <v>293</v>
      </c>
      <c r="C68" t="s">
        <v>897</v>
      </c>
      <c r="D68" t="s">
        <v>898</v>
      </c>
      <c r="E68" s="15">
        <v>87.8</v>
      </c>
      <c r="F68" s="15">
        <v>98.4</v>
      </c>
      <c r="G68" s="15">
        <v>69.7</v>
      </c>
      <c r="H68" s="15">
        <v>80.8</v>
      </c>
      <c r="I68" s="15">
        <v>87.3</v>
      </c>
      <c r="J68" s="15">
        <v>92.9</v>
      </c>
      <c r="K68" s="15">
        <v>99.3</v>
      </c>
    </row>
    <row r="69" spans="1:11" x14ac:dyDescent="0.25">
      <c r="A69" s="13">
        <v>1342340800</v>
      </c>
      <c r="B69" t="s">
        <v>293</v>
      </c>
      <c r="C69" t="s">
        <v>304</v>
      </c>
      <c r="D69" t="s">
        <v>305</v>
      </c>
      <c r="E69" s="15">
        <v>91.6</v>
      </c>
      <c r="F69" s="15">
        <v>102.4</v>
      </c>
      <c r="G69" s="15">
        <v>73.3</v>
      </c>
      <c r="H69" s="15">
        <v>87.9</v>
      </c>
      <c r="I69" s="15">
        <v>98.3</v>
      </c>
      <c r="J69" s="15">
        <v>112.3</v>
      </c>
      <c r="K69" s="15">
        <v>98.2</v>
      </c>
    </row>
    <row r="70" spans="1:11" x14ac:dyDescent="0.25">
      <c r="A70" s="13">
        <v>1346660850</v>
      </c>
      <c r="B70" t="s">
        <v>293</v>
      </c>
      <c r="C70" t="s">
        <v>308</v>
      </c>
      <c r="D70" t="s">
        <v>309</v>
      </c>
      <c r="E70" s="15">
        <v>90.6</v>
      </c>
      <c r="F70" s="15">
        <v>96.2</v>
      </c>
      <c r="G70" s="15">
        <v>76.7</v>
      </c>
      <c r="H70" s="15">
        <v>88.8</v>
      </c>
      <c r="I70" s="15">
        <v>95.6</v>
      </c>
      <c r="J70" s="15">
        <v>99.8</v>
      </c>
      <c r="K70" s="15">
        <v>97.4</v>
      </c>
    </row>
    <row r="71" spans="1:11" x14ac:dyDescent="0.25">
      <c r="A71" s="13">
        <v>1546520500</v>
      </c>
      <c r="B71" t="s">
        <v>310</v>
      </c>
      <c r="C71" t="s">
        <v>311</v>
      </c>
      <c r="D71" t="s">
        <v>312</v>
      </c>
      <c r="E71" s="15">
        <v>179</v>
      </c>
      <c r="F71" s="15">
        <v>125.6</v>
      </c>
      <c r="G71" s="15">
        <v>309.7</v>
      </c>
      <c r="H71" s="15">
        <v>141.1</v>
      </c>
      <c r="I71" s="15">
        <v>140.30000000000001</v>
      </c>
      <c r="J71" s="15">
        <v>118.4</v>
      </c>
      <c r="K71" s="15">
        <v>123.8</v>
      </c>
    </row>
    <row r="72" spans="1:11" x14ac:dyDescent="0.25">
      <c r="A72" s="13">
        <v>1614260200</v>
      </c>
      <c r="B72" t="s">
        <v>313</v>
      </c>
      <c r="C72" t="s">
        <v>314</v>
      </c>
      <c r="D72" t="s">
        <v>315</v>
      </c>
      <c r="E72" s="15">
        <v>106.1</v>
      </c>
      <c r="F72" s="15">
        <v>103.7</v>
      </c>
      <c r="G72" s="15">
        <v>113.8</v>
      </c>
      <c r="H72" s="15">
        <v>84.6</v>
      </c>
      <c r="I72" s="15">
        <v>109.7</v>
      </c>
      <c r="J72" s="15">
        <v>101.2</v>
      </c>
      <c r="K72" s="15">
        <v>106.3</v>
      </c>
    </row>
    <row r="73" spans="1:11" x14ac:dyDescent="0.25">
      <c r="A73" s="13">
        <v>1714010115</v>
      </c>
      <c r="B73" t="s">
        <v>318</v>
      </c>
      <c r="C73" t="s">
        <v>319</v>
      </c>
      <c r="D73" t="s">
        <v>320</v>
      </c>
      <c r="E73" s="15">
        <v>91</v>
      </c>
      <c r="F73" s="15">
        <v>98.6</v>
      </c>
      <c r="G73" s="15">
        <v>69.3</v>
      </c>
      <c r="H73" s="15">
        <v>87.3</v>
      </c>
      <c r="I73" s="15">
        <v>103.7</v>
      </c>
      <c r="J73" s="15">
        <v>108.7</v>
      </c>
      <c r="K73" s="15">
        <v>100.9</v>
      </c>
    </row>
    <row r="74" spans="1:11" x14ac:dyDescent="0.25">
      <c r="A74" s="13">
        <v>1716580200</v>
      </c>
      <c r="B74" t="s">
        <v>318</v>
      </c>
      <c r="C74" t="s">
        <v>321</v>
      </c>
      <c r="D74" t="s">
        <v>322</v>
      </c>
      <c r="E74" s="15">
        <v>90.9</v>
      </c>
      <c r="F74" s="15">
        <v>96.3</v>
      </c>
      <c r="G74" s="15">
        <v>75</v>
      </c>
      <c r="H74" s="15">
        <v>91.1</v>
      </c>
      <c r="I74" s="15">
        <v>92.3</v>
      </c>
      <c r="J74" s="15">
        <v>87.9</v>
      </c>
      <c r="K74" s="15">
        <v>101.7</v>
      </c>
    </row>
    <row r="75" spans="1:11" x14ac:dyDescent="0.25">
      <c r="A75" s="13">
        <v>1716984280</v>
      </c>
      <c r="B75" t="s">
        <v>318</v>
      </c>
      <c r="C75" t="s">
        <v>858</v>
      </c>
      <c r="D75" t="s">
        <v>819</v>
      </c>
      <c r="E75" s="15">
        <v>114.4</v>
      </c>
      <c r="F75" s="15">
        <v>103.4</v>
      </c>
      <c r="G75" s="15">
        <v>142.9</v>
      </c>
      <c r="H75" s="15">
        <v>90.3</v>
      </c>
      <c r="I75" s="15">
        <v>112.8</v>
      </c>
      <c r="J75" s="15">
        <v>109.3</v>
      </c>
      <c r="K75" s="15">
        <v>103.4</v>
      </c>
    </row>
    <row r="76" spans="1:11" x14ac:dyDescent="0.25">
      <c r="A76" s="13">
        <v>1719500370</v>
      </c>
      <c r="B76" t="s">
        <v>318</v>
      </c>
      <c r="C76" t="s">
        <v>325</v>
      </c>
      <c r="D76" t="s">
        <v>326</v>
      </c>
      <c r="E76" s="15">
        <v>77.599999999999994</v>
      </c>
      <c r="F76" s="15">
        <v>95.9</v>
      </c>
      <c r="G76" s="15">
        <v>52.7</v>
      </c>
      <c r="H76" s="15">
        <v>90.5</v>
      </c>
      <c r="I76" s="15">
        <v>92</v>
      </c>
      <c r="J76" s="15">
        <v>84.3</v>
      </c>
      <c r="K76" s="15">
        <v>81.8</v>
      </c>
    </row>
    <row r="77" spans="1:11" x14ac:dyDescent="0.25">
      <c r="A77" s="13">
        <v>1728100480</v>
      </c>
      <c r="B77" t="s">
        <v>318</v>
      </c>
      <c r="C77" t="s">
        <v>327</v>
      </c>
      <c r="D77" t="s">
        <v>328</v>
      </c>
      <c r="E77" s="15">
        <v>89.5</v>
      </c>
      <c r="F77" s="15">
        <v>96.8</v>
      </c>
      <c r="G77" s="15">
        <v>73.5</v>
      </c>
      <c r="H77" s="15">
        <v>92</v>
      </c>
      <c r="I77" s="15">
        <v>95.4</v>
      </c>
      <c r="J77" s="15">
        <v>91.2</v>
      </c>
      <c r="K77" s="15">
        <v>96.9</v>
      </c>
    </row>
    <row r="78" spans="1:11" x14ac:dyDescent="0.25">
      <c r="A78" s="13">
        <v>1737900700</v>
      </c>
      <c r="B78" t="s">
        <v>318</v>
      </c>
      <c r="C78" t="s">
        <v>329</v>
      </c>
      <c r="D78" t="s">
        <v>330</v>
      </c>
      <c r="E78" s="15">
        <v>88.1</v>
      </c>
      <c r="F78" s="15">
        <v>97.8</v>
      </c>
      <c r="G78" s="15">
        <v>69.099999999999994</v>
      </c>
      <c r="H78" s="15">
        <v>90.4</v>
      </c>
      <c r="I78" s="15">
        <v>102.6</v>
      </c>
      <c r="J78" s="15">
        <v>84.3</v>
      </c>
      <c r="K78" s="15">
        <v>95.6</v>
      </c>
    </row>
    <row r="79" spans="1:11" x14ac:dyDescent="0.25">
      <c r="A79" s="13">
        <v>1740420800</v>
      </c>
      <c r="B79" t="s">
        <v>318</v>
      </c>
      <c r="C79" t="s">
        <v>331</v>
      </c>
      <c r="D79" t="s">
        <v>332</v>
      </c>
      <c r="E79" s="15">
        <v>84.4</v>
      </c>
      <c r="F79" s="15">
        <v>95.8</v>
      </c>
      <c r="G79" s="15">
        <v>64.3</v>
      </c>
      <c r="H79" s="15">
        <v>87.6</v>
      </c>
      <c r="I79" s="15">
        <v>114.5</v>
      </c>
      <c r="J79" s="15">
        <v>103.6</v>
      </c>
      <c r="K79" s="15">
        <v>84.5</v>
      </c>
    </row>
    <row r="80" spans="1:11" x14ac:dyDescent="0.25">
      <c r="A80" s="13">
        <v>1744100870</v>
      </c>
      <c r="B80" t="s">
        <v>318</v>
      </c>
      <c r="C80" t="s">
        <v>333</v>
      </c>
      <c r="D80" t="s">
        <v>334</v>
      </c>
      <c r="E80" s="15">
        <v>90.1</v>
      </c>
      <c r="F80" s="15">
        <v>95.5</v>
      </c>
      <c r="G80" s="15">
        <v>79.599999999999994</v>
      </c>
      <c r="H80" s="15">
        <v>97.6</v>
      </c>
      <c r="I80" s="15">
        <v>105.9</v>
      </c>
      <c r="J80" s="15">
        <v>94.2</v>
      </c>
      <c r="K80" s="15">
        <v>89.6</v>
      </c>
    </row>
    <row r="81" spans="1:11" x14ac:dyDescent="0.25">
      <c r="A81" s="13">
        <v>1814020100</v>
      </c>
      <c r="B81" t="s">
        <v>335</v>
      </c>
      <c r="C81" t="s">
        <v>336</v>
      </c>
      <c r="D81" t="s">
        <v>337</v>
      </c>
      <c r="E81" s="15">
        <v>98.8</v>
      </c>
      <c r="F81" s="15">
        <v>100.3</v>
      </c>
      <c r="G81" s="15">
        <v>99.1</v>
      </c>
      <c r="H81" s="15">
        <v>104.1</v>
      </c>
      <c r="I81" s="15">
        <v>90.6</v>
      </c>
      <c r="J81" s="15">
        <v>89.7</v>
      </c>
      <c r="K81" s="15">
        <v>99.9</v>
      </c>
    </row>
    <row r="82" spans="1:11" x14ac:dyDescent="0.25">
      <c r="A82" s="13">
        <v>1821780340</v>
      </c>
      <c r="B82" t="s">
        <v>335</v>
      </c>
      <c r="C82" t="s">
        <v>340</v>
      </c>
      <c r="D82" t="s">
        <v>341</v>
      </c>
      <c r="E82" s="15">
        <v>93.5</v>
      </c>
      <c r="F82" s="15">
        <v>94.1</v>
      </c>
      <c r="G82" s="15">
        <v>76.400000000000006</v>
      </c>
      <c r="H82" s="15">
        <v>113</v>
      </c>
      <c r="I82" s="15">
        <v>95.6</v>
      </c>
      <c r="J82" s="15">
        <v>89.3</v>
      </c>
      <c r="K82" s="15">
        <v>102.4</v>
      </c>
    </row>
    <row r="83" spans="1:11" x14ac:dyDescent="0.25">
      <c r="A83" s="13">
        <v>1823060400</v>
      </c>
      <c r="B83" t="s">
        <v>335</v>
      </c>
      <c r="C83" t="s">
        <v>342</v>
      </c>
      <c r="D83" t="s">
        <v>343</v>
      </c>
      <c r="E83" s="15">
        <v>91.5</v>
      </c>
      <c r="F83" s="15">
        <v>100.5</v>
      </c>
      <c r="G83" s="15">
        <v>71.8</v>
      </c>
      <c r="H83" s="15">
        <v>102.2</v>
      </c>
      <c r="I83" s="15">
        <v>104.9</v>
      </c>
      <c r="J83" s="15">
        <v>98.2</v>
      </c>
      <c r="K83" s="15">
        <v>96.4</v>
      </c>
    </row>
    <row r="84" spans="1:11" x14ac:dyDescent="0.25">
      <c r="A84" s="13">
        <v>1826900550</v>
      </c>
      <c r="B84" t="s">
        <v>335</v>
      </c>
      <c r="C84" t="s">
        <v>876</v>
      </c>
      <c r="D84" t="s">
        <v>344</v>
      </c>
      <c r="E84" s="15">
        <v>93.2</v>
      </c>
      <c r="F84" s="15">
        <v>99.6</v>
      </c>
      <c r="G84" s="15">
        <v>81.599999999999994</v>
      </c>
      <c r="H84" s="15">
        <v>103</v>
      </c>
      <c r="I84" s="15">
        <v>98.2</v>
      </c>
      <c r="J84" s="15">
        <v>87.3</v>
      </c>
      <c r="K84" s="15">
        <v>96.7</v>
      </c>
    </row>
    <row r="85" spans="1:11" x14ac:dyDescent="0.25">
      <c r="A85" s="13">
        <v>1829020100</v>
      </c>
      <c r="B85" t="s">
        <v>335</v>
      </c>
      <c r="C85" t="s">
        <v>345</v>
      </c>
      <c r="D85" t="s">
        <v>346</v>
      </c>
      <c r="E85" s="15">
        <v>84.9</v>
      </c>
      <c r="F85" s="15">
        <v>99.1</v>
      </c>
      <c r="G85" s="15">
        <v>61.7</v>
      </c>
      <c r="H85" s="15">
        <v>105.8</v>
      </c>
      <c r="I85" s="15">
        <v>90.4</v>
      </c>
      <c r="J85" s="15">
        <v>93.9</v>
      </c>
      <c r="K85" s="15">
        <v>89.3</v>
      </c>
    </row>
    <row r="86" spans="1:11" x14ac:dyDescent="0.25">
      <c r="A86" s="13">
        <v>1829200720</v>
      </c>
      <c r="B86" t="s">
        <v>335</v>
      </c>
      <c r="C86" t="s">
        <v>347</v>
      </c>
      <c r="D86" t="s">
        <v>348</v>
      </c>
      <c r="E86" s="15">
        <v>97.6</v>
      </c>
      <c r="F86" s="15">
        <v>97.5</v>
      </c>
      <c r="G86" s="15">
        <v>96.1</v>
      </c>
      <c r="H86" s="15">
        <v>106.3</v>
      </c>
      <c r="I86" s="15">
        <v>99.2</v>
      </c>
      <c r="J86" s="15">
        <v>100.1</v>
      </c>
      <c r="K86" s="15">
        <v>95.7</v>
      </c>
    </row>
    <row r="87" spans="1:11" x14ac:dyDescent="0.25">
      <c r="A87" s="13">
        <v>1834620780</v>
      </c>
      <c r="B87" t="s">
        <v>335</v>
      </c>
      <c r="C87" s="14" t="s">
        <v>877</v>
      </c>
      <c r="D87" t="s">
        <v>878</v>
      </c>
      <c r="E87" s="15">
        <v>88.1</v>
      </c>
      <c r="F87" s="15">
        <v>95.7</v>
      </c>
      <c r="G87" s="15">
        <v>63.4</v>
      </c>
      <c r="H87" s="15">
        <v>110.7</v>
      </c>
      <c r="I87" s="15">
        <v>91.8</v>
      </c>
      <c r="J87" s="15">
        <v>95.1</v>
      </c>
      <c r="K87" s="15">
        <v>97.1</v>
      </c>
    </row>
    <row r="88" spans="1:11" x14ac:dyDescent="0.25">
      <c r="A88" s="13">
        <v>1839980840</v>
      </c>
      <c r="B88" t="s">
        <v>335</v>
      </c>
      <c r="C88" t="s">
        <v>349</v>
      </c>
      <c r="D88" t="s">
        <v>350</v>
      </c>
      <c r="E88" s="15">
        <v>83.8</v>
      </c>
      <c r="F88" s="15">
        <v>96.3</v>
      </c>
      <c r="G88" s="15">
        <v>64.099999999999994</v>
      </c>
      <c r="H88" s="15">
        <v>100.3</v>
      </c>
      <c r="I88" s="15">
        <v>95.4</v>
      </c>
      <c r="J88" s="15">
        <v>83.7</v>
      </c>
      <c r="K88" s="15">
        <v>87.1</v>
      </c>
    </row>
    <row r="89" spans="1:11" x14ac:dyDescent="0.25">
      <c r="A89" s="13">
        <v>1843780870</v>
      </c>
      <c r="B89" t="s">
        <v>335</v>
      </c>
      <c r="C89" t="s">
        <v>351</v>
      </c>
      <c r="D89" t="s">
        <v>352</v>
      </c>
      <c r="E89" s="15">
        <v>86.9</v>
      </c>
      <c r="F89" s="15">
        <v>99.2</v>
      </c>
      <c r="G89" s="15">
        <v>78.3</v>
      </c>
      <c r="H89" s="15">
        <v>102.6</v>
      </c>
      <c r="I89" s="15">
        <v>86</v>
      </c>
      <c r="J89" s="15">
        <v>86.9</v>
      </c>
      <c r="K89" s="15">
        <v>84.2</v>
      </c>
    </row>
    <row r="90" spans="1:11" x14ac:dyDescent="0.25">
      <c r="A90" s="13">
        <v>1845460920</v>
      </c>
      <c r="B90" t="s">
        <v>335</v>
      </c>
      <c r="C90" t="s">
        <v>353</v>
      </c>
      <c r="D90" t="s">
        <v>354</v>
      </c>
      <c r="E90" s="15">
        <v>96.9</v>
      </c>
      <c r="F90" s="15">
        <v>97.3</v>
      </c>
      <c r="G90" s="15">
        <v>77.7</v>
      </c>
      <c r="H90" s="15">
        <v>105.8</v>
      </c>
      <c r="I90" s="15">
        <v>104.5</v>
      </c>
      <c r="J90" s="15">
        <v>164.4</v>
      </c>
      <c r="K90" s="15">
        <v>98.6</v>
      </c>
    </row>
    <row r="91" spans="1:11" x14ac:dyDescent="0.25">
      <c r="A91" s="13">
        <v>1911180100</v>
      </c>
      <c r="B91" t="s">
        <v>355</v>
      </c>
      <c r="C91" t="s">
        <v>356</v>
      </c>
      <c r="D91" t="s">
        <v>357</v>
      </c>
      <c r="E91" s="15">
        <v>93.9</v>
      </c>
      <c r="F91" s="15">
        <v>96.5</v>
      </c>
      <c r="G91" s="15">
        <v>80.400000000000006</v>
      </c>
      <c r="H91" s="15">
        <v>93.2</v>
      </c>
      <c r="I91" s="15">
        <v>93.6</v>
      </c>
      <c r="J91" s="15">
        <v>112.3</v>
      </c>
      <c r="K91" s="15">
        <v>101.7</v>
      </c>
    </row>
    <row r="92" spans="1:11" x14ac:dyDescent="0.25">
      <c r="A92" s="13">
        <v>1915460177</v>
      </c>
      <c r="B92" t="s">
        <v>355</v>
      </c>
      <c r="C92" t="s">
        <v>358</v>
      </c>
      <c r="D92" t="s">
        <v>359</v>
      </c>
      <c r="E92" s="15">
        <v>86.7</v>
      </c>
      <c r="F92" s="15">
        <v>96.6</v>
      </c>
      <c r="G92" s="15">
        <v>55.4</v>
      </c>
      <c r="H92" s="15">
        <v>116.8</v>
      </c>
      <c r="I92" s="15">
        <v>99.3</v>
      </c>
      <c r="J92" s="15">
        <v>101.3</v>
      </c>
      <c r="K92" s="15">
        <v>94.8</v>
      </c>
    </row>
    <row r="93" spans="1:11" x14ac:dyDescent="0.25">
      <c r="A93" s="13">
        <v>1916300200</v>
      </c>
      <c r="B93" t="s">
        <v>355</v>
      </c>
      <c r="C93" t="s">
        <v>360</v>
      </c>
      <c r="D93" t="s">
        <v>361</v>
      </c>
      <c r="E93" s="15">
        <v>89.5</v>
      </c>
      <c r="F93" s="15">
        <v>97.1</v>
      </c>
      <c r="G93" s="15">
        <v>69.8</v>
      </c>
      <c r="H93" s="15">
        <v>102.3</v>
      </c>
      <c r="I93" s="15">
        <v>103.9</v>
      </c>
      <c r="J93" s="15">
        <v>99</v>
      </c>
      <c r="K93" s="15">
        <v>93.8</v>
      </c>
    </row>
    <row r="94" spans="1:11" x14ac:dyDescent="0.25">
      <c r="A94" s="13">
        <v>1919340300</v>
      </c>
      <c r="B94" t="s">
        <v>355</v>
      </c>
      <c r="C94" t="s">
        <v>362</v>
      </c>
      <c r="D94" t="s">
        <v>363</v>
      </c>
      <c r="E94" s="15">
        <v>88.1</v>
      </c>
      <c r="F94" s="15">
        <v>95.6</v>
      </c>
      <c r="G94" s="15">
        <v>69.2</v>
      </c>
      <c r="H94" s="15">
        <v>88.4</v>
      </c>
      <c r="I94" s="15">
        <v>102.3</v>
      </c>
      <c r="J94" s="15">
        <v>100.7</v>
      </c>
      <c r="K94" s="15">
        <v>95</v>
      </c>
    </row>
    <row r="95" spans="1:11" x14ac:dyDescent="0.25">
      <c r="A95" s="13">
        <v>1919780330</v>
      </c>
      <c r="B95" t="s">
        <v>355</v>
      </c>
      <c r="C95" t="s">
        <v>820</v>
      </c>
      <c r="D95" t="s">
        <v>821</v>
      </c>
      <c r="E95" s="15">
        <v>86.6</v>
      </c>
      <c r="F95" s="15">
        <v>98.9</v>
      </c>
      <c r="G95" s="15">
        <v>68</v>
      </c>
      <c r="H95" s="15">
        <v>86.2</v>
      </c>
      <c r="I95" s="15">
        <v>91.2</v>
      </c>
      <c r="J95" s="15">
        <v>96.5</v>
      </c>
      <c r="K95" s="15">
        <v>93.8</v>
      </c>
    </row>
    <row r="96" spans="1:11" x14ac:dyDescent="0.25">
      <c r="A96" s="13">
        <v>1920220360</v>
      </c>
      <c r="B96" t="s">
        <v>355</v>
      </c>
      <c r="C96" t="s">
        <v>364</v>
      </c>
      <c r="D96" t="s">
        <v>365</v>
      </c>
      <c r="E96" s="15">
        <v>92.3</v>
      </c>
      <c r="F96" s="15">
        <v>97.3</v>
      </c>
      <c r="G96" s="15">
        <v>74.900000000000006</v>
      </c>
      <c r="H96" s="15">
        <v>92.3</v>
      </c>
      <c r="I96" s="15">
        <v>113.6</v>
      </c>
      <c r="J96" s="15">
        <v>90.7</v>
      </c>
      <c r="K96" s="15">
        <v>99.2</v>
      </c>
    </row>
    <row r="97" spans="1:11" x14ac:dyDescent="0.25">
      <c r="A97" s="13">
        <v>1926980500</v>
      </c>
      <c r="B97" t="s">
        <v>355</v>
      </c>
      <c r="C97" t="s">
        <v>366</v>
      </c>
      <c r="D97" t="s">
        <v>367</v>
      </c>
      <c r="E97" s="15">
        <v>93.6</v>
      </c>
      <c r="F97" s="15">
        <v>97</v>
      </c>
      <c r="G97" s="15">
        <v>79.599999999999994</v>
      </c>
      <c r="H97" s="15">
        <v>86.3</v>
      </c>
      <c r="I97" s="15">
        <v>106.5</v>
      </c>
      <c r="J97" s="15">
        <v>94.8</v>
      </c>
      <c r="K97" s="15">
        <v>102.1</v>
      </c>
    </row>
    <row r="98" spans="1:11" x14ac:dyDescent="0.25">
      <c r="A98" s="13">
        <v>1947940900</v>
      </c>
      <c r="B98" t="s">
        <v>355</v>
      </c>
      <c r="C98" t="s">
        <v>372</v>
      </c>
      <c r="D98" t="s">
        <v>373</v>
      </c>
      <c r="E98" s="15">
        <v>87</v>
      </c>
      <c r="F98" s="15">
        <v>95</v>
      </c>
      <c r="G98" s="15">
        <v>81.8</v>
      </c>
      <c r="H98" s="15">
        <v>90.1</v>
      </c>
      <c r="I98" s="15">
        <v>94.4</v>
      </c>
      <c r="J98" s="15">
        <v>102.6</v>
      </c>
      <c r="K98" s="15">
        <v>82.8</v>
      </c>
    </row>
    <row r="99" spans="1:11" x14ac:dyDescent="0.25">
      <c r="A99" s="13">
        <v>2026740400</v>
      </c>
      <c r="B99" t="s">
        <v>374</v>
      </c>
      <c r="C99" t="s">
        <v>822</v>
      </c>
      <c r="D99" t="s">
        <v>823</v>
      </c>
      <c r="E99" s="15">
        <v>88.8</v>
      </c>
      <c r="F99" s="15">
        <v>101</v>
      </c>
      <c r="G99" s="15">
        <v>66.2</v>
      </c>
      <c r="H99" s="15">
        <v>106.4</v>
      </c>
      <c r="I99" s="15">
        <v>85.2</v>
      </c>
      <c r="J99" s="15">
        <v>100.6</v>
      </c>
      <c r="K99" s="15">
        <v>96.3</v>
      </c>
    </row>
    <row r="100" spans="1:11" x14ac:dyDescent="0.25">
      <c r="A100" s="13">
        <v>2031740650</v>
      </c>
      <c r="B100" t="s">
        <v>374</v>
      </c>
      <c r="C100" t="s">
        <v>377</v>
      </c>
      <c r="D100" t="s">
        <v>378</v>
      </c>
      <c r="E100" s="15">
        <v>91.9</v>
      </c>
      <c r="F100" s="15">
        <v>97.6</v>
      </c>
      <c r="G100" s="15">
        <v>77.5</v>
      </c>
      <c r="H100" s="15">
        <v>109.4</v>
      </c>
      <c r="I100" s="15">
        <v>92.1</v>
      </c>
      <c r="J100" s="15">
        <v>104.4</v>
      </c>
      <c r="K100" s="15">
        <v>94.6</v>
      </c>
    </row>
    <row r="101" spans="1:11" x14ac:dyDescent="0.25">
      <c r="A101" s="13">
        <v>2038260700</v>
      </c>
      <c r="B101" t="s">
        <v>374</v>
      </c>
      <c r="C101" t="s">
        <v>379</v>
      </c>
      <c r="D101" t="s">
        <v>380</v>
      </c>
      <c r="E101" s="15">
        <v>83.1</v>
      </c>
      <c r="F101" s="15">
        <v>95.6</v>
      </c>
      <c r="G101" s="15">
        <v>67.7</v>
      </c>
      <c r="H101" s="15">
        <v>105.9</v>
      </c>
      <c r="I101" s="15">
        <v>86.2</v>
      </c>
      <c r="J101" s="15">
        <v>88.7</v>
      </c>
      <c r="K101" s="15">
        <v>82.4</v>
      </c>
    </row>
    <row r="102" spans="1:11" x14ac:dyDescent="0.25">
      <c r="A102" s="13">
        <v>2041460750</v>
      </c>
      <c r="B102" t="s">
        <v>374</v>
      </c>
      <c r="C102" t="s">
        <v>381</v>
      </c>
      <c r="D102" t="s">
        <v>382</v>
      </c>
      <c r="E102" s="15">
        <v>84.1</v>
      </c>
      <c r="F102" s="15">
        <v>90.9</v>
      </c>
      <c r="G102" s="15">
        <v>64.2</v>
      </c>
      <c r="H102" s="15">
        <v>109.4</v>
      </c>
      <c r="I102" s="15">
        <v>87.8</v>
      </c>
      <c r="J102" s="15">
        <v>98.2</v>
      </c>
      <c r="K102" s="15">
        <v>87.8</v>
      </c>
    </row>
    <row r="103" spans="1:11" x14ac:dyDescent="0.25">
      <c r="A103" s="13">
        <v>2048620900</v>
      </c>
      <c r="B103" t="s">
        <v>374</v>
      </c>
      <c r="C103" t="s">
        <v>385</v>
      </c>
      <c r="D103" t="s">
        <v>386</v>
      </c>
      <c r="E103" s="15">
        <v>90.7</v>
      </c>
      <c r="F103" s="15">
        <v>98.8</v>
      </c>
      <c r="G103" s="15">
        <v>71.3</v>
      </c>
      <c r="H103" s="15">
        <v>106.3</v>
      </c>
      <c r="I103" s="15">
        <v>90.3</v>
      </c>
      <c r="J103" s="15">
        <v>93.6</v>
      </c>
      <c r="K103" s="15">
        <v>98.6</v>
      </c>
    </row>
    <row r="104" spans="1:11" x14ac:dyDescent="0.25">
      <c r="A104" s="13">
        <v>2130460600</v>
      </c>
      <c r="B104" t="s">
        <v>387</v>
      </c>
      <c r="C104" t="s">
        <v>388</v>
      </c>
      <c r="D104" t="s">
        <v>389</v>
      </c>
      <c r="E104" s="15">
        <v>90.9</v>
      </c>
      <c r="F104" s="15">
        <v>101.6</v>
      </c>
      <c r="G104" s="15">
        <v>67.2</v>
      </c>
      <c r="H104" s="15">
        <v>103.1</v>
      </c>
      <c r="I104" s="15">
        <v>91.8</v>
      </c>
      <c r="J104" s="15">
        <v>82</v>
      </c>
      <c r="K104" s="15">
        <v>103.4</v>
      </c>
    </row>
    <row r="105" spans="1:11" x14ac:dyDescent="0.25">
      <c r="A105" s="13">
        <v>2131140700</v>
      </c>
      <c r="B105" t="s">
        <v>387</v>
      </c>
      <c r="C105" t="s">
        <v>390</v>
      </c>
      <c r="D105" t="s">
        <v>391</v>
      </c>
      <c r="E105" s="15">
        <v>96.6</v>
      </c>
      <c r="F105" s="15">
        <v>100.8</v>
      </c>
      <c r="G105" s="15">
        <v>77.8</v>
      </c>
      <c r="H105" s="15">
        <v>102.6</v>
      </c>
      <c r="I105" s="15">
        <v>103.6</v>
      </c>
      <c r="J105" s="15">
        <v>81.599999999999994</v>
      </c>
      <c r="K105" s="15">
        <v>109.1</v>
      </c>
    </row>
    <row r="106" spans="1:11" x14ac:dyDescent="0.25">
      <c r="A106" s="13">
        <v>2210780100</v>
      </c>
      <c r="B106" t="s">
        <v>392</v>
      </c>
      <c r="C106" t="s">
        <v>393</v>
      </c>
      <c r="D106" t="s">
        <v>394</v>
      </c>
      <c r="E106" s="15">
        <v>87.4</v>
      </c>
      <c r="F106" s="15">
        <v>96.1</v>
      </c>
      <c r="G106" s="15">
        <v>72.8</v>
      </c>
      <c r="H106" s="15">
        <v>96.8</v>
      </c>
      <c r="I106" s="15">
        <v>96</v>
      </c>
      <c r="J106" s="15">
        <v>82.4</v>
      </c>
      <c r="K106" s="15">
        <v>91.6</v>
      </c>
    </row>
    <row r="107" spans="1:11" x14ac:dyDescent="0.25">
      <c r="A107" s="13">
        <v>2212940200</v>
      </c>
      <c r="B107" t="s">
        <v>392</v>
      </c>
      <c r="C107" t="s">
        <v>395</v>
      </c>
      <c r="D107" t="s">
        <v>396</v>
      </c>
      <c r="E107" s="15">
        <v>97.5</v>
      </c>
      <c r="F107" s="15">
        <v>96</v>
      </c>
      <c r="G107" s="15">
        <v>93</v>
      </c>
      <c r="H107" s="15">
        <v>74.2</v>
      </c>
      <c r="I107" s="15">
        <v>98.9</v>
      </c>
      <c r="J107" s="15">
        <v>96.9</v>
      </c>
      <c r="K107" s="15">
        <v>107.8</v>
      </c>
    </row>
    <row r="108" spans="1:11" x14ac:dyDescent="0.25">
      <c r="A108" s="13">
        <v>2226380365</v>
      </c>
      <c r="B108" t="s">
        <v>392</v>
      </c>
      <c r="C108" t="s">
        <v>397</v>
      </c>
      <c r="D108" t="s">
        <v>398</v>
      </c>
      <c r="E108" s="15">
        <v>91</v>
      </c>
      <c r="F108" s="15">
        <v>92.8</v>
      </c>
      <c r="G108" s="15">
        <v>84.1</v>
      </c>
      <c r="H108" s="15">
        <v>96.9</v>
      </c>
      <c r="I108" s="15">
        <v>96.5</v>
      </c>
      <c r="J108" s="15">
        <v>97.3</v>
      </c>
      <c r="K108" s="15">
        <v>91.9</v>
      </c>
    </row>
    <row r="109" spans="1:11" x14ac:dyDescent="0.25">
      <c r="A109" s="13">
        <v>2229180400</v>
      </c>
      <c r="B109" t="s">
        <v>392</v>
      </c>
      <c r="C109" t="s">
        <v>400</v>
      </c>
      <c r="D109" t="s">
        <v>401</v>
      </c>
      <c r="E109" s="15">
        <v>87.2</v>
      </c>
      <c r="F109" s="15">
        <v>95.9</v>
      </c>
      <c r="G109" s="15">
        <v>68</v>
      </c>
      <c r="H109" s="15">
        <v>90.2</v>
      </c>
      <c r="I109" s="15">
        <v>95.7</v>
      </c>
      <c r="J109" s="15">
        <v>90.3</v>
      </c>
      <c r="K109" s="15">
        <v>95.8</v>
      </c>
    </row>
    <row r="110" spans="1:11" x14ac:dyDescent="0.25">
      <c r="A110" s="13">
        <v>2229340450</v>
      </c>
      <c r="B110" t="s">
        <v>392</v>
      </c>
      <c r="C110" t="s">
        <v>402</v>
      </c>
      <c r="D110" t="s">
        <v>403</v>
      </c>
      <c r="E110" s="15">
        <v>86.5</v>
      </c>
      <c r="F110" s="15">
        <v>94.6</v>
      </c>
      <c r="G110" s="15">
        <v>65.400000000000006</v>
      </c>
      <c r="H110" s="15">
        <v>74.3</v>
      </c>
      <c r="I110" s="15">
        <v>108.7</v>
      </c>
      <c r="J110" s="15">
        <v>95.4</v>
      </c>
      <c r="K110" s="15">
        <v>96.8</v>
      </c>
    </row>
    <row r="111" spans="1:11" x14ac:dyDescent="0.25">
      <c r="A111" s="13">
        <v>2233740500</v>
      </c>
      <c r="B111" t="s">
        <v>392</v>
      </c>
      <c r="C111" t="s">
        <v>404</v>
      </c>
      <c r="D111" t="s">
        <v>405</v>
      </c>
      <c r="E111" s="15">
        <v>85.5</v>
      </c>
      <c r="F111" s="15">
        <v>95.1</v>
      </c>
      <c r="G111" s="15">
        <v>72</v>
      </c>
      <c r="H111" s="15">
        <v>81.2</v>
      </c>
      <c r="I111" s="15">
        <v>87.2</v>
      </c>
      <c r="J111" s="15">
        <v>100.9</v>
      </c>
      <c r="K111" s="15">
        <v>90.9</v>
      </c>
    </row>
    <row r="112" spans="1:11" x14ac:dyDescent="0.25">
      <c r="A112" s="13">
        <v>2235380600</v>
      </c>
      <c r="B112" t="s">
        <v>392</v>
      </c>
      <c r="C112" t="s">
        <v>406</v>
      </c>
      <c r="D112" t="s">
        <v>407</v>
      </c>
      <c r="E112" s="15">
        <v>109.7</v>
      </c>
      <c r="F112" s="15">
        <v>95.2</v>
      </c>
      <c r="G112" s="15">
        <v>139.4</v>
      </c>
      <c r="H112" s="15">
        <v>80.7</v>
      </c>
      <c r="I112" s="15">
        <v>94.2</v>
      </c>
      <c r="J112" s="15">
        <v>115.5</v>
      </c>
      <c r="K112" s="15">
        <v>102.7</v>
      </c>
    </row>
    <row r="113" spans="1:11" x14ac:dyDescent="0.25">
      <c r="A113" s="13">
        <v>2243340800</v>
      </c>
      <c r="B113" t="s">
        <v>392</v>
      </c>
      <c r="C113" t="s">
        <v>408</v>
      </c>
      <c r="D113" t="s">
        <v>409</v>
      </c>
      <c r="E113" s="15">
        <v>91.9</v>
      </c>
      <c r="F113" s="15">
        <v>99.7</v>
      </c>
      <c r="G113" s="15">
        <v>75.400000000000006</v>
      </c>
      <c r="H113" s="15">
        <v>83.2</v>
      </c>
      <c r="I113" s="15">
        <v>100.8</v>
      </c>
      <c r="J113" s="15">
        <v>103.6</v>
      </c>
      <c r="K113" s="15">
        <v>100.3</v>
      </c>
    </row>
    <row r="114" spans="1:11" x14ac:dyDescent="0.25">
      <c r="A114" s="13">
        <v>2226380900</v>
      </c>
      <c r="B114" t="s">
        <v>392</v>
      </c>
      <c r="C114" t="s">
        <v>397</v>
      </c>
      <c r="D114" t="s">
        <v>399</v>
      </c>
      <c r="E114" s="15">
        <v>91.3</v>
      </c>
      <c r="F114" s="15">
        <v>90.5</v>
      </c>
      <c r="G114" s="15">
        <v>91.9</v>
      </c>
      <c r="H114" s="15">
        <v>90.6</v>
      </c>
      <c r="I114" s="15">
        <v>96.5</v>
      </c>
      <c r="J114" s="15">
        <v>98.4</v>
      </c>
      <c r="K114" s="15">
        <v>88.9</v>
      </c>
    </row>
    <row r="115" spans="1:11" x14ac:dyDescent="0.25">
      <c r="A115" s="13">
        <v>2338860500</v>
      </c>
      <c r="B115" t="s">
        <v>410</v>
      </c>
      <c r="C115" t="s">
        <v>411</v>
      </c>
      <c r="D115" t="s">
        <v>412</v>
      </c>
      <c r="E115" s="15">
        <v>111.5</v>
      </c>
      <c r="F115" s="15">
        <v>101.2</v>
      </c>
      <c r="G115" s="15">
        <v>118.9</v>
      </c>
      <c r="H115" s="15">
        <v>108</v>
      </c>
      <c r="I115" s="15">
        <v>112.8</v>
      </c>
      <c r="J115" s="15">
        <v>96.2</v>
      </c>
      <c r="K115" s="15">
        <v>112.8</v>
      </c>
    </row>
    <row r="116" spans="1:11" x14ac:dyDescent="0.25">
      <c r="A116" s="13">
        <v>2412580100</v>
      </c>
      <c r="B116" t="s">
        <v>413</v>
      </c>
      <c r="C116" t="s">
        <v>414</v>
      </c>
      <c r="D116" t="s">
        <v>415</v>
      </c>
      <c r="E116" s="15">
        <v>103.2</v>
      </c>
      <c r="F116" s="15">
        <v>104.8</v>
      </c>
      <c r="G116" s="15">
        <v>100.4</v>
      </c>
      <c r="H116" s="15">
        <v>108.8</v>
      </c>
      <c r="I116" s="15">
        <v>103</v>
      </c>
      <c r="J116" s="15">
        <v>99.5</v>
      </c>
      <c r="K116" s="15">
        <v>103.8</v>
      </c>
    </row>
    <row r="117" spans="1:11" x14ac:dyDescent="0.25">
      <c r="A117" s="13">
        <v>2423224250</v>
      </c>
      <c r="B117" t="s">
        <v>413</v>
      </c>
      <c r="C117" t="s">
        <v>859</v>
      </c>
      <c r="D117" t="s">
        <v>416</v>
      </c>
      <c r="E117" s="15">
        <v>135.80000000000001</v>
      </c>
      <c r="F117" s="15">
        <v>112.1</v>
      </c>
      <c r="G117" s="15">
        <v>203.9</v>
      </c>
      <c r="H117" s="15">
        <v>109.6</v>
      </c>
      <c r="I117" s="15">
        <v>97.3</v>
      </c>
      <c r="J117" s="15">
        <v>92.9</v>
      </c>
      <c r="K117" s="15">
        <v>113.1</v>
      </c>
    </row>
    <row r="118" spans="1:11" x14ac:dyDescent="0.25">
      <c r="A118" s="13">
        <v>2514454200</v>
      </c>
      <c r="B118" t="s">
        <v>417</v>
      </c>
      <c r="C118" t="s">
        <v>418</v>
      </c>
      <c r="D118" t="s">
        <v>419</v>
      </c>
      <c r="E118" s="15">
        <v>148.4</v>
      </c>
      <c r="F118" s="15">
        <v>105</v>
      </c>
      <c r="G118" s="15">
        <v>219.5</v>
      </c>
      <c r="H118" s="15">
        <v>126.1</v>
      </c>
      <c r="I118" s="15">
        <v>127.5</v>
      </c>
      <c r="J118" s="15">
        <v>112.6</v>
      </c>
      <c r="K118" s="15">
        <v>125.8</v>
      </c>
    </row>
    <row r="119" spans="1:11" x14ac:dyDescent="0.25">
      <c r="A119" s="13">
        <v>2635660855</v>
      </c>
      <c r="B119" t="s">
        <v>422</v>
      </c>
      <c r="C119" t="s">
        <v>854</v>
      </c>
      <c r="D119" t="s">
        <v>824</v>
      </c>
      <c r="E119" s="15">
        <v>88.5</v>
      </c>
      <c r="F119" s="15">
        <v>98.5</v>
      </c>
      <c r="G119" s="15">
        <v>73.099999999999994</v>
      </c>
      <c r="H119" s="15">
        <v>104.5</v>
      </c>
      <c r="I119" s="15">
        <v>97.8</v>
      </c>
      <c r="J119" s="15">
        <v>84.3</v>
      </c>
      <c r="K119" s="15">
        <v>90.6</v>
      </c>
    </row>
    <row r="120" spans="1:11" x14ac:dyDescent="0.25">
      <c r="A120" s="13">
        <v>2619804400</v>
      </c>
      <c r="B120" t="s">
        <v>422</v>
      </c>
      <c r="C120" t="s">
        <v>423</v>
      </c>
      <c r="D120" t="s">
        <v>424</v>
      </c>
      <c r="E120" s="15">
        <v>102.3</v>
      </c>
      <c r="F120" s="15">
        <v>103.3</v>
      </c>
      <c r="G120" s="15">
        <v>105.5</v>
      </c>
      <c r="H120" s="15">
        <v>93.8</v>
      </c>
      <c r="I120" s="15">
        <v>100.7</v>
      </c>
      <c r="J120" s="15">
        <v>97.9</v>
      </c>
      <c r="K120" s="15">
        <v>102.5</v>
      </c>
    </row>
    <row r="121" spans="1:11" x14ac:dyDescent="0.25">
      <c r="A121" s="13">
        <v>2624340570</v>
      </c>
      <c r="B121" t="s">
        <v>422</v>
      </c>
      <c r="C121" t="s">
        <v>425</v>
      </c>
      <c r="D121" t="s">
        <v>426</v>
      </c>
      <c r="E121" s="15">
        <v>97</v>
      </c>
      <c r="F121" s="15">
        <v>99.6</v>
      </c>
      <c r="G121" s="15">
        <v>87.7</v>
      </c>
      <c r="H121" s="15">
        <v>97.9</v>
      </c>
      <c r="I121" s="15">
        <v>98.8</v>
      </c>
      <c r="J121" s="15">
        <v>95.9</v>
      </c>
      <c r="K121" s="15">
        <v>103.1</v>
      </c>
    </row>
    <row r="122" spans="1:11" x14ac:dyDescent="0.25">
      <c r="A122" s="13">
        <v>2628020650</v>
      </c>
      <c r="B122" t="s">
        <v>422</v>
      </c>
      <c r="C122" t="s">
        <v>427</v>
      </c>
      <c r="D122" t="s">
        <v>428</v>
      </c>
      <c r="E122" s="15">
        <v>82.9</v>
      </c>
      <c r="F122" s="15">
        <v>88.3</v>
      </c>
      <c r="G122" s="15">
        <v>57.3</v>
      </c>
      <c r="H122" s="15">
        <v>102</v>
      </c>
      <c r="I122" s="15">
        <v>97.2</v>
      </c>
      <c r="J122" s="15">
        <v>97.9</v>
      </c>
      <c r="K122" s="15">
        <v>90.8</v>
      </c>
    </row>
    <row r="123" spans="1:11" x14ac:dyDescent="0.25">
      <c r="A123" s="13">
        <v>2731860500</v>
      </c>
      <c r="B123" t="s">
        <v>429</v>
      </c>
      <c r="C123" t="s">
        <v>430</v>
      </c>
      <c r="D123" t="s">
        <v>431</v>
      </c>
      <c r="E123" s="15">
        <v>92.5</v>
      </c>
      <c r="F123" s="15">
        <v>98.5</v>
      </c>
      <c r="G123" s="15">
        <v>78.400000000000006</v>
      </c>
      <c r="H123" s="15">
        <v>90.5</v>
      </c>
      <c r="I123" s="15">
        <v>98.1</v>
      </c>
      <c r="J123" s="15">
        <v>113.5</v>
      </c>
      <c r="K123" s="15">
        <v>97.7</v>
      </c>
    </row>
    <row r="124" spans="1:11" x14ac:dyDescent="0.25">
      <c r="A124" s="13">
        <v>2733460511</v>
      </c>
      <c r="B124" t="s">
        <v>429</v>
      </c>
      <c r="C124" t="s">
        <v>432</v>
      </c>
      <c r="D124" t="s">
        <v>433</v>
      </c>
      <c r="E124" s="15">
        <v>93.7</v>
      </c>
      <c r="F124" s="15">
        <v>96.5</v>
      </c>
      <c r="G124" s="15">
        <v>87.3</v>
      </c>
      <c r="H124" s="15">
        <v>93.2</v>
      </c>
      <c r="I124" s="15">
        <v>98</v>
      </c>
      <c r="J124" s="15">
        <v>102.5</v>
      </c>
      <c r="K124" s="15">
        <v>95.5</v>
      </c>
    </row>
    <row r="125" spans="1:11" x14ac:dyDescent="0.25">
      <c r="A125" s="13">
        <v>2741060840</v>
      </c>
      <c r="B125" t="s">
        <v>429</v>
      </c>
      <c r="C125" t="s">
        <v>435</v>
      </c>
      <c r="D125" t="s">
        <v>436</v>
      </c>
      <c r="E125" s="15">
        <v>96.1</v>
      </c>
      <c r="F125" s="15">
        <v>96.2</v>
      </c>
      <c r="G125" s="15">
        <v>76.900000000000006</v>
      </c>
      <c r="H125" s="15">
        <v>90.6</v>
      </c>
      <c r="I125" s="15">
        <v>100.3</v>
      </c>
      <c r="J125" s="15">
        <v>127.5</v>
      </c>
      <c r="K125" s="15">
        <v>108.1</v>
      </c>
    </row>
    <row r="126" spans="1:11" x14ac:dyDescent="0.25">
      <c r="A126" s="13">
        <v>2733460880</v>
      </c>
      <c r="B126" t="s">
        <v>429</v>
      </c>
      <c r="C126" t="s">
        <v>432</v>
      </c>
      <c r="D126" t="s">
        <v>434</v>
      </c>
      <c r="E126" s="15">
        <v>94.1</v>
      </c>
      <c r="F126" s="15">
        <v>97.6</v>
      </c>
      <c r="G126" s="15">
        <v>86.4</v>
      </c>
      <c r="H126" s="15">
        <v>91.8</v>
      </c>
      <c r="I126" s="15">
        <v>99.5</v>
      </c>
      <c r="J126" s="15">
        <v>102.5</v>
      </c>
      <c r="K126" s="15">
        <v>97</v>
      </c>
    </row>
    <row r="127" spans="1:11" x14ac:dyDescent="0.25">
      <c r="A127" s="13">
        <v>2825620500</v>
      </c>
      <c r="B127" t="s">
        <v>437</v>
      </c>
      <c r="C127" t="s">
        <v>438</v>
      </c>
      <c r="D127" t="s">
        <v>439</v>
      </c>
      <c r="E127" s="15">
        <v>89.5</v>
      </c>
      <c r="F127" s="15">
        <v>97</v>
      </c>
      <c r="G127" s="15">
        <v>71.7</v>
      </c>
      <c r="H127" s="15">
        <v>89.4</v>
      </c>
      <c r="I127" s="15">
        <v>93.4</v>
      </c>
      <c r="J127" s="15">
        <v>104.7</v>
      </c>
      <c r="K127" s="15">
        <v>97.6</v>
      </c>
    </row>
    <row r="128" spans="1:11" x14ac:dyDescent="0.25">
      <c r="A128" s="13">
        <v>2827140600</v>
      </c>
      <c r="B128" t="s">
        <v>437</v>
      </c>
      <c r="C128" t="s">
        <v>440</v>
      </c>
      <c r="D128" t="s">
        <v>441</v>
      </c>
      <c r="E128" s="15">
        <v>85.2</v>
      </c>
      <c r="F128" s="15">
        <v>98.4</v>
      </c>
      <c r="G128" s="15">
        <v>69.400000000000006</v>
      </c>
      <c r="H128" s="15">
        <v>83.2</v>
      </c>
      <c r="I128" s="15">
        <v>82</v>
      </c>
      <c r="J128" s="15">
        <v>101.9</v>
      </c>
      <c r="K128" s="15">
        <v>91.2</v>
      </c>
    </row>
    <row r="129" spans="1:11" x14ac:dyDescent="0.25">
      <c r="A129" s="13">
        <v>2832940700</v>
      </c>
      <c r="B129" t="s">
        <v>437</v>
      </c>
      <c r="C129" t="s">
        <v>442</v>
      </c>
      <c r="D129" t="s">
        <v>443</v>
      </c>
      <c r="E129" s="15">
        <v>84.9</v>
      </c>
      <c r="F129" s="15">
        <v>97.4</v>
      </c>
      <c r="G129" s="15">
        <v>69</v>
      </c>
      <c r="H129" s="15">
        <v>86</v>
      </c>
      <c r="I129" s="15">
        <v>87.2</v>
      </c>
      <c r="J129" s="15">
        <v>98.3</v>
      </c>
      <c r="K129" s="15">
        <v>89.4</v>
      </c>
    </row>
    <row r="130" spans="1:11" x14ac:dyDescent="0.25">
      <c r="A130" s="13">
        <v>2846180850</v>
      </c>
      <c r="B130" t="s">
        <v>437</v>
      </c>
      <c r="C130" t="s">
        <v>444</v>
      </c>
      <c r="D130" t="s">
        <v>445</v>
      </c>
      <c r="E130" s="15">
        <v>81.7</v>
      </c>
      <c r="F130" s="15">
        <v>95.4</v>
      </c>
      <c r="G130" s="15">
        <v>64.2</v>
      </c>
      <c r="H130" s="15">
        <v>85.6</v>
      </c>
      <c r="I130" s="15">
        <v>91.6</v>
      </c>
      <c r="J130" s="15">
        <v>85.3</v>
      </c>
      <c r="K130" s="15">
        <v>85.8</v>
      </c>
    </row>
    <row r="131" spans="1:11" x14ac:dyDescent="0.25">
      <c r="A131" s="13">
        <v>2917860250</v>
      </c>
      <c r="B131" t="s">
        <v>446</v>
      </c>
      <c r="C131" t="s">
        <v>447</v>
      </c>
      <c r="D131" t="s">
        <v>448</v>
      </c>
      <c r="E131" s="15">
        <v>91.1</v>
      </c>
      <c r="F131" s="15">
        <v>96.1</v>
      </c>
      <c r="G131" s="15">
        <v>84.4</v>
      </c>
      <c r="H131" s="15">
        <v>92.1</v>
      </c>
      <c r="I131" s="15">
        <v>89.3</v>
      </c>
      <c r="J131" s="15">
        <v>91</v>
      </c>
      <c r="K131" s="15">
        <v>94.5</v>
      </c>
    </row>
    <row r="132" spans="1:11" x14ac:dyDescent="0.25">
      <c r="A132" s="13">
        <v>2927900500</v>
      </c>
      <c r="B132" t="s">
        <v>446</v>
      </c>
      <c r="C132" t="s">
        <v>449</v>
      </c>
      <c r="D132" t="s">
        <v>450</v>
      </c>
      <c r="E132" s="15">
        <v>84.5</v>
      </c>
      <c r="F132" s="15">
        <v>92.7</v>
      </c>
      <c r="G132" s="15">
        <v>60</v>
      </c>
      <c r="H132" s="15">
        <v>106</v>
      </c>
      <c r="I132" s="15">
        <v>94.7</v>
      </c>
      <c r="J132" s="15">
        <v>90.9</v>
      </c>
      <c r="K132" s="15">
        <v>91.8</v>
      </c>
    </row>
    <row r="133" spans="1:11" x14ac:dyDescent="0.25">
      <c r="A133" s="13">
        <v>2928140600</v>
      </c>
      <c r="B133" t="s">
        <v>446</v>
      </c>
      <c r="C133" t="s">
        <v>451</v>
      </c>
      <c r="D133" t="s">
        <v>452</v>
      </c>
      <c r="E133" s="15">
        <v>92.9</v>
      </c>
      <c r="F133" s="15">
        <v>95.8</v>
      </c>
      <c r="G133" s="15">
        <v>92.8</v>
      </c>
      <c r="H133" s="15">
        <v>107</v>
      </c>
      <c r="I133" s="15">
        <v>86.6</v>
      </c>
      <c r="J133" s="15">
        <v>84.4</v>
      </c>
      <c r="K133" s="15">
        <v>90.8</v>
      </c>
    </row>
    <row r="134" spans="1:11" x14ac:dyDescent="0.25">
      <c r="A134" s="13">
        <v>2944180920</v>
      </c>
      <c r="B134" t="s">
        <v>446</v>
      </c>
      <c r="C134" t="s">
        <v>455</v>
      </c>
      <c r="D134" t="s">
        <v>456</v>
      </c>
      <c r="E134" s="15">
        <v>85.1</v>
      </c>
      <c r="F134" s="15">
        <v>93.4</v>
      </c>
      <c r="G134" s="15">
        <v>72.5</v>
      </c>
      <c r="H134" s="15">
        <v>81.900000000000006</v>
      </c>
      <c r="I134" s="15">
        <v>89.2</v>
      </c>
      <c r="J134" s="15">
        <v>95.3</v>
      </c>
      <c r="K134" s="15">
        <v>90</v>
      </c>
    </row>
    <row r="135" spans="1:11" x14ac:dyDescent="0.25">
      <c r="A135" s="13">
        <v>2941180880</v>
      </c>
      <c r="B135" t="s">
        <v>446</v>
      </c>
      <c r="C135" t="s">
        <v>453</v>
      </c>
      <c r="D135" t="s">
        <v>454</v>
      </c>
      <c r="E135" s="15">
        <v>88.6</v>
      </c>
      <c r="F135" s="15">
        <v>96.2</v>
      </c>
      <c r="G135" s="15">
        <v>76.3</v>
      </c>
      <c r="H135" s="15">
        <v>101.6</v>
      </c>
      <c r="I135" s="15">
        <v>91.6</v>
      </c>
      <c r="J135" s="15">
        <v>87.8</v>
      </c>
      <c r="K135" s="15">
        <v>91.1</v>
      </c>
    </row>
    <row r="136" spans="1:11" x14ac:dyDescent="0.25">
      <c r="A136" s="13">
        <v>3014580250</v>
      </c>
      <c r="B136" t="s">
        <v>457</v>
      </c>
      <c r="C136" t="s">
        <v>458</v>
      </c>
      <c r="D136" t="s">
        <v>459</v>
      </c>
      <c r="E136" s="15">
        <v>121.4</v>
      </c>
      <c r="F136" s="15">
        <v>106</v>
      </c>
      <c r="G136" s="15">
        <v>157.30000000000001</v>
      </c>
      <c r="H136" s="15">
        <v>91.6</v>
      </c>
      <c r="I136" s="15">
        <v>100.2</v>
      </c>
      <c r="J136" s="15">
        <v>91.6</v>
      </c>
      <c r="K136" s="15">
        <v>116.4</v>
      </c>
    </row>
    <row r="137" spans="1:11" x14ac:dyDescent="0.25">
      <c r="A137" s="13">
        <v>3024500500</v>
      </c>
      <c r="B137" t="s">
        <v>457</v>
      </c>
      <c r="C137" t="s">
        <v>460</v>
      </c>
      <c r="D137" t="s">
        <v>461</v>
      </c>
      <c r="E137" s="15">
        <v>86</v>
      </c>
      <c r="F137" s="15">
        <v>99.9</v>
      </c>
      <c r="G137" s="15">
        <v>65.5</v>
      </c>
      <c r="H137" s="15">
        <v>91.6</v>
      </c>
      <c r="I137" s="15">
        <v>98.5</v>
      </c>
      <c r="J137" s="15">
        <v>99.8</v>
      </c>
      <c r="K137" s="15">
        <v>90.1</v>
      </c>
    </row>
    <row r="138" spans="1:11" x14ac:dyDescent="0.25">
      <c r="A138" s="13">
        <v>3125580420</v>
      </c>
      <c r="B138" t="s">
        <v>462</v>
      </c>
      <c r="C138" t="s">
        <v>463</v>
      </c>
      <c r="D138" t="s">
        <v>464</v>
      </c>
      <c r="E138" s="15">
        <v>83.8</v>
      </c>
      <c r="F138" s="15">
        <v>91.5</v>
      </c>
      <c r="G138" s="15">
        <v>70.5</v>
      </c>
      <c r="H138" s="15">
        <v>80.900000000000006</v>
      </c>
      <c r="I138" s="15">
        <v>95</v>
      </c>
      <c r="J138" s="15">
        <v>96.3</v>
      </c>
      <c r="K138" s="15">
        <v>87.4</v>
      </c>
    </row>
    <row r="139" spans="1:11" x14ac:dyDescent="0.25">
      <c r="A139" s="13">
        <v>3130700600</v>
      </c>
      <c r="B139" t="s">
        <v>462</v>
      </c>
      <c r="C139" t="s">
        <v>465</v>
      </c>
      <c r="D139" t="s">
        <v>466</v>
      </c>
      <c r="E139" s="15">
        <v>93.1</v>
      </c>
      <c r="F139" s="15">
        <v>96.2</v>
      </c>
      <c r="G139" s="15">
        <v>80.900000000000006</v>
      </c>
      <c r="H139" s="15">
        <v>82.2</v>
      </c>
      <c r="I139" s="15">
        <v>104.8</v>
      </c>
      <c r="J139" s="15">
        <v>107.1</v>
      </c>
      <c r="K139" s="15">
        <v>99.7</v>
      </c>
    </row>
    <row r="140" spans="1:11" x14ac:dyDescent="0.25">
      <c r="A140" s="13">
        <v>3136540700</v>
      </c>
      <c r="B140" t="s">
        <v>462</v>
      </c>
      <c r="C140" t="s">
        <v>467</v>
      </c>
      <c r="D140" t="s">
        <v>468</v>
      </c>
      <c r="E140" s="15">
        <v>93.5</v>
      </c>
      <c r="F140" s="15">
        <v>97.9</v>
      </c>
      <c r="G140" s="15">
        <v>83.7</v>
      </c>
      <c r="H140" s="15">
        <v>94</v>
      </c>
      <c r="I140" s="15">
        <v>105.7</v>
      </c>
      <c r="J140" s="15">
        <v>87.9</v>
      </c>
      <c r="K140" s="15">
        <v>97.2</v>
      </c>
    </row>
    <row r="141" spans="1:11" x14ac:dyDescent="0.25">
      <c r="A141" s="13">
        <v>3229820400</v>
      </c>
      <c r="B141" t="s">
        <v>469</v>
      </c>
      <c r="C141" t="s">
        <v>470</v>
      </c>
      <c r="D141" t="s">
        <v>471</v>
      </c>
      <c r="E141" s="15">
        <v>97.5</v>
      </c>
      <c r="F141" s="15">
        <v>104.8</v>
      </c>
      <c r="G141" s="15">
        <v>105.7</v>
      </c>
      <c r="H141" s="15">
        <v>101.6</v>
      </c>
      <c r="I141" s="15">
        <v>109.6</v>
      </c>
      <c r="J141" s="15">
        <v>91.8</v>
      </c>
      <c r="K141" s="15">
        <v>83.9</v>
      </c>
    </row>
    <row r="142" spans="1:11" x14ac:dyDescent="0.25">
      <c r="A142" s="13">
        <v>3239900600</v>
      </c>
      <c r="B142" t="s">
        <v>469</v>
      </c>
      <c r="C142" t="s">
        <v>472</v>
      </c>
      <c r="D142" t="s">
        <v>473</v>
      </c>
      <c r="E142" s="15">
        <v>105.1</v>
      </c>
      <c r="F142" s="15">
        <v>99.4</v>
      </c>
      <c r="G142" s="15">
        <v>115.7</v>
      </c>
      <c r="H142" s="15">
        <v>91.5</v>
      </c>
      <c r="I142" s="15">
        <v>124.8</v>
      </c>
      <c r="J142" s="15">
        <v>98</v>
      </c>
      <c r="K142" s="15">
        <v>98.6</v>
      </c>
    </row>
    <row r="143" spans="1:11" x14ac:dyDescent="0.25">
      <c r="A143" s="13">
        <v>3331700500</v>
      </c>
      <c r="B143" t="s">
        <v>474</v>
      </c>
      <c r="C143" t="s">
        <v>475</v>
      </c>
      <c r="D143" t="s">
        <v>476</v>
      </c>
      <c r="E143" s="15">
        <v>115</v>
      </c>
      <c r="F143" s="15">
        <v>102.3</v>
      </c>
      <c r="G143" s="15">
        <v>109.8</v>
      </c>
      <c r="H143" s="15">
        <v>130.19999999999999</v>
      </c>
      <c r="I143" s="15">
        <v>113.6</v>
      </c>
      <c r="J143" s="15">
        <v>120.6</v>
      </c>
      <c r="K143" s="15">
        <v>120.8</v>
      </c>
    </row>
    <row r="144" spans="1:11" x14ac:dyDescent="0.25">
      <c r="A144" s="13">
        <v>3435614050</v>
      </c>
      <c r="B144" t="s">
        <v>477</v>
      </c>
      <c r="C144" t="s">
        <v>480</v>
      </c>
      <c r="D144" t="s">
        <v>481</v>
      </c>
      <c r="E144" s="15">
        <v>117.6</v>
      </c>
      <c r="F144" s="15">
        <v>105.1</v>
      </c>
      <c r="G144" s="15">
        <v>146.4</v>
      </c>
      <c r="H144" s="15">
        <v>107.7</v>
      </c>
      <c r="I144" s="15">
        <v>108.4</v>
      </c>
      <c r="J144" s="15">
        <v>96.4</v>
      </c>
      <c r="K144" s="15">
        <v>107.6</v>
      </c>
    </row>
    <row r="145" spans="1:11" x14ac:dyDescent="0.25">
      <c r="A145" s="13">
        <v>3435154250</v>
      </c>
      <c r="B145" t="s">
        <v>477</v>
      </c>
      <c r="C145" t="s">
        <v>863</v>
      </c>
      <c r="D145" t="s">
        <v>482</v>
      </c>
      <c r="E145" s="15">
        <v>113.8</v>
      </c>
      <c r="F145" s="15">
        <v>105</v>
      </c>
      <c r="G145" s="15">
        <v>130.5</v>
      </c>
      <c r="H145" s="15">
        <v>107.8</v>
      </c>
      <c r="I145" s="15">
        <v>105.4</v>
      </c>
      <c r="J145" s="15">
        <v>93.3</v>
      </c>
      <c r="K145" s="15">
        <v>110.8</v>
      </c>
    </row>
    <row r="146" spans="1:11" x14ac:dyDescent="0.25">
      <c r="A146" s="13">
        <v>3435614260</v>
      </c>
      <c r="B146" t="s">
        <v>477</v>
      </c>
      <c r="C146" t="s">
        <v>480</v>
      </c>
      <c r="D146" t="s">
        <v>483</v>
      </c>
      <c r="E146" s="15">
        <v>107.6</v>
      </c>
      <c r="F146" s="15">
        <v>102.2</v>
      </c>
      <c r="G146" s="15">
        <v>126.5</v>
      </c>
      <c r="H146" s="15">
        <v>103.1</v>
      </c>
      <c r="I146" s="15">
        <v>95.3</v>
      </c>
      <c r="J146" s="15">
        <v>102.9</v>
      </c>
      <c r="K146" s="15">
        <v>99.5</v>
      </c>
    </row>
    <row r="147" spans="1:11" x14ac:dyDescent="0.25">
      <c r="A147" s="13">
        <v>3435084500</v>
      </c>
      <c r="B147" t="s">
        <v>477</v>
      </c>
      <c r="C147" t="s">
        <v>478</v>
      </c>
      <c r="D147" t="s">
        <v>479</v>
      </c>
      <c r="E147" s="15">
        <v>117.5</v>
      </c>
      <c r="F147" s="15">
        <v>103.2</v>
      </c>
      <c r="G147" s="15">
        <v>143.9</v>
      </c>
      <c r="H147" s="15">
        <v>110</v>
      </c>
      <c r="I147" s="15">
        <v>115.4</v>
      </c>
      <c r="J147" s="15">
        <v>91.6</v>
      </c>
      <c r="K147" s="15">
        <v>108.4</v>
      </c>
    </row>
    <row r="148" spans="1:11" x14ac:dyDescent="0.25">
      <c r="A148" s="13">
        <v>3510740200</v>
      </c>
      <c r="B148" t="s">
        <v>484</v>
      </c>
      <c r="C148" t="s">
        <v>485</v>
      </c>
      <c r="D148" t="s">
        <v>826</v>
      </c>
      <c r="E148" s="15">
        <v>93.8</v>
      </c>
      <c r="F148" s="15">
        <v>97.9</v>
      </c>
      <c r="G148" s="15">
        <v>85.2</v>
      </c>
      <c r="H148" s="15">
        <v>99.1</v>
      </c>
      <c r="I148" s="15">
        <v>90.1</v>
      </c>
      <c r="J148" s="15">
        <v>94</v>
      </c>
      <c r="K148" s="15">
        <v>98.6</v>
      </c>
    </row>
    <row r="149" spans="1:11" x14ac:dyDescent="0.25">
      <c r="A149" s="13">
        <v>3529740500</v>
      </c>
      <c r="B149" t="s">
        <v>484</v>
      </c>
      <c r="C149" t="s">
        <v>486</v>
      </c>
      <c r="D149" t="s">
        <v>487</v>
      </c>
      <c r="E149" s="15">
        <v>88.5</v>
      </c>
      <c r="F149" s="15">
        <v>95.9</v>
      </c>
      <c r="G149" s="15">
        <v>78.3</v>
      </c>
      <c r="H149" s="15">
        <v>81.8</v>
      </c>
      <c r="I149" s="15">
        <v>95.6</v>
      </c>
      <c r="J149" s="15">
        <v>100.7</v>
      </c>
      <c r="K149" s="15">
        <v>91.9</v>
      </c>
    </row>
    <row r="150" spans="1:11" x14ac:dyDescent="0.25">
      <c r="A150" s="13">
        <v>3510740595</v>
      </c>
      <c r="B150" t="s">
        <v>484</v>
      </c>
      <c r="C150" t="s">
        <v>485</v>
      </c>
      <c r="D150" t="s">
        <v>870</v>
      </c>
      <c r="E150" s="15">
        <v>100.2</v>
      </c>
      <c r="F150" s="15">
        <v>96.2</v>
      </c>
      <c r="G150" s="15">
        <v>99.1</v>
      </c>
      <c r="H150" s="15">
        <v>98.7</v>
      </c>
      <c r="I150" s="15">
        <v>94.8</v>
      </c>
      <c r="J150" s="15">
        <v>104.1</v>
      </c>
      <c r="K150" s="15">
        <v>104.3</v>
      </c>
    </row>
    <row r="151" spans="1:11" x14ac:dyDescent="0.25">
      <c r="A151" s="13">
        <v>3610580001</v>
      </c>
      <c r="B151" t="s">
        <v>488</v>
      </c>
      <c r="C151" t="s">
        <v>489</v>
      </c>
      <c r="D151" t="s">
        <v>490</v>
      </c>
      <c r="E151" s="15">
        <v>103.6</v>
      </c>
      <c r="F151" s="15">
        <v>101.6</v>
      </c>
      <c r="G151" s="15">
        <v>104.5</v>
      </c>
      <c r="H151" s="15">
        <v>101.8</v>
      </c>
      <c r="I151" s="15">
        <v>97.2</v>
      </c>
      <c r="J151" s="15">
        <v>95.5</v>
      </c>
      <c r="K151" s="15">
        <v>106.9</v>
      </c>
    </row>
    <row r="152" spans="1:11" x14ac:dyDescent="0.25">
      <c r="A152" s="13">
        <v>3615380160</v>
      </c>
      <c r="B152" t="s">
        <v>488</v>
      </c>
      <c r="C152" t="s">
        <v>491</v>
      </c>
      <c r="D152" t="s">
        <v>492</v>
      </c>
      <c r="E152" s="15">
        <v>95</v>
      </c>
      <c r="F152" s="15">
        <v>95.8</v>
      </c>
      <c r="G152" s="15">
        <v>93.4</v>
      </c>
      <c r="H152" s="15">
        <v>95.3</v>
      </c>
      <c r="I152" s="15">
        <v>95.8</v>
      </c>
      <c r="J152" s="15">
        <v>99.5</v>
      </c>
      <c r="K152" s="15">
        <v>94.9</v>
      </c>
    </row>
    <row r="153" spans="1:11" x14ac:dyDescent="0.25">
      <c r="A153" s="13">
        <v>3646540850</v>
      </c>
      <c r="B153" t="s">
        <v>488</v>
      </c>
      <c r="C153" t="s">
        <v>871</v>
      </c>
      <c r="D153" t="s">
        <v>899</v>
      </c>
      <c r="E153" s="15">
        <v>97.4</v>
      </c>
      <c r="F153" s="15">
        <v>98.7</v>
      </c>
      <c r="G153" s="15">
        <v>90.8</v>
      </c>
      <c r="H153" s="15">
        <v>104.2</v>
      </c>
      <c r="I153" s="15">
        <v>117</v>
      </c>
      <c r="J153" s="15">
        <v>103.9</v>
      </c>
      <c r="K153" s="15">
        <v>94.5</v>
      </c>
    </row>
    <row r="154" spans="1:11" x14ac:dyDescent="0.25">
      <c r="A154" s="13">
        <v>3635004575</v>
      </c>
      <c r="B154" t="s">
        <v>488</v>
      </c>
      <c r="C154" t="s">
        <v>900</v>
      </c>
      <c r="D154" t="s">
        <v>901</v>
      </c>
      <c r="E154" s="15">
        <v>135.19999999999999</v>
      </c>
      <c r="F154" s="15">
        <v>103.1</v>
      </c>
      <c r="G154" s="15">
        <v>195.3</v>
      </c>
      <c r="H154" s="15">
        <v>117.1</v>
      </c>
      <c r="I154" s="15">
        <v>99.5</v>
      </c>
      <c r="J154" s="15">
        <v>128.4</v>
      </c>
      <c r="K154" s="15">
        <v>115</v>
      </c>
    </row>
    <row r="155" spans="1:11" x14ac:dyDescent="0.25">
      <c r="A155" s="13">
        <v>3635614599</v>
      </c>
      <c r="B155" t="s">
        <v>488</v>
      </c>
      <c r="C155" t="s">
        <v>480</v>
      </c>
      <c r="D155" t="s">
        <v>493</v>
      </c>
      <c r="E155" s="15">
        <v>159.1</v>
      </c>
      <c r="F155" s="15">
        <v>111.8</v>
      </c>
      <c r="G155" s="15">
        <v>281.3</v>
      </c>
      <c r="H155" s="15">
        <v>102.8</v>
      </c>
      <c r="I155" s="15">
        <v>107.5</v>
      </c>
      <c r="J155" s="15">
        <v>105.9</v>
      </c>
      <c r="K155" s="15">
        <v>115.3</v>
      </c>
    </row>
    <row r="156" spans="1:11" x14ac:dyDescent="0.25">
      <c r="A156" s="13">
        <v>3635614600</v>
      </c>
      <c r="B156" t="s">
        <v>488</v>
      </c>
      <c r="C156" t="s">
        <v>480</v>
      </c>
      <c r="D156" t="s">
        <v>494</v>
      </c>
      <c r="E156" s="15">
        <v>222</v>
      </c>
      <c r="F156" s="15">
        <v>116.3</v>
      </c>
      <c r="G156" s="15">
        <v>480.2</v>
      </c>
      <c r="H156" s="15">
        <v>100.6</v>
      </c>
      <c r="I156" s="15">
        <v>119.7</v>
      </c>
      <c r="J156" s="15">
        <v>113.5</v>
      </c>
      <c r="K156" s="15">
        <v>130.19999999999999</v>
      </c>
    </row>
    <row r="157" spans="1:11" x14ac:dyDescent="0.25">
      <c r="A157" s="13">
        <v>3635614601</v>
      </c>
      <c r="B157" t="s">
        <v>488</v>
      </c>
      <c r="C157" t="s">
        <v>480</v>
      </c>
      <c r="D157" t="s">
        <v>495</v>
      </c>
      <c r="E157" s="15">
        <v>136.30000000000001</v>
      </c>
      <c r="F157" s="15">
        <v>109.2</v>
      </c>
      <c r="G157" s="15">
        <v>206.1</v>
      </c>
      <c r="H157" s="15">
        <v>101.6</v>
      </c>
      <c r="I157" s="15">
        <v>102.7</v>
      </c>
      <c r="J157" s="15">
        <v>99.5</v>
      </c>
      <c r="K157" s="15">
        <v>113.8</v>
      </c>
    </row>
    <row r="158" spans="1:11" x14ac:dyDescent="0.25">
      <c r="A158" s="13">
        <v>3640380750</v>
      </c>
      <c r="B158" t="s">
        <v>488</v>
      </c>
      <c r="C158" t="s">
        <v>496</v>
      </c>
      <c r="D158" t="s">
        <v>497</v>
      </c>
      <c r="E158" s="15">
        <v>100.2</v>
      </c>
      <c r="F158" s="15">
        <v>97.2</v>
      </c>
      <c r="G158" s="15">
        <v>98.3</v>
      </c>
      <c r="H158" s="15">
        <v>91.7</v>
      </c>
      <c r="I158" s="15">
        <v>107.2</v>
      </c>
      <c r="J158" s="15">
        <v>96</v>
      </c>
      <c r="K158" s="15">
        <v>104.2</v>
      </c>
    </row>
    <row r="159" spans="1:11" x14ac:dyDescent="0.25">
      <c r="A159" s="13">
        <v>3645060850</v>
      </c>
      <c r="B159" t="s">
        <v>488</v>
      </c>
      <c r="C159" t="s">
        <v>902</v>
      </c>
      <c r="D159" t="s">
        <v>903</v>
      </c>
      <c r="E159" s="15">
        <v>103</v>
      </c>
      <c r="F159" s="15">
        <v>98.1</v>
      </c>
      <c r="G159" s="15">
        <v>106.3</v>
      </c>
      <c r="H159" s="15">
        <v>103.2</v>
      </c>
      <c r="I159" s="15">
        <v>108.4</v>
      </c>
      <c r="J159" s="15">
        <v>99.2</v>
      </c>
      <c r="K159" s="15">
        <v>101.6</v>
      </c>
    </row>
    <row r="160" spans="1:11" x14ac:dyDescent="0.25">
      <c r="A160" s="13">
        <v>3646540900</v>
      </c>
      <c r="B160" t="s">
        <v>488</v>
      </c>
      <c r="C160" t="s">
        <v>871</v>
      </c>
      <c r="D160" t="s">
        <v>872</v>
      </c>
      <c r="E160" s="15">
        <v>99.5</v>
      </c>
      <c r="F160" s="15">
        <v>98.6</v>
      </c>
      <c r="G160" s="15">
        <v>77</v>
      </c>
      <c r="H160" s="15">
        <v>106.5</v>
      </c>
      <c r="I160" s="15">
        <v>111.7</v>
      </c>
      <c r="J160" s="15">
        <v>103.8</v>
      </c>
      <c r="K160" s="15">
        <v>113.1</v>
      </c>
    </row>
    <row r="161" spans="1:11" x14ac:dyDescent="0.25">
      <c r="A161" s="13">
        <v>3711700100</v>
      </c>
      <c r="B161" t="s">
        <v>498</v>
      </c>
      <c r="C161" t="s">
        <v>499</v>
      </c>
      <c r="D161" t="s">
        <v>500</v>
      </c>
      <c r="E161" s="15">
        <v>98.5</v>
      </c>
      <c r="F161" s="15">
        <v>97.7</v>
      </c>
      <c r="G161" s="15">
        <v>99.7</v>
      </c>
      <c r="H161" s="15">
        <v>106.8</v>
      </c>
      <c r="I161" s="15">
        <v>89.1</v>
      </c>
      <c r="J161" s="15">
        <v>110.4</v>
      </c>
      <c r="K161" s="15">
        <v>96.3</v>
      </c>
    </row>
    <row r="162" spans="1:11" x14ac:dyDescent="0.25">
      <c r="A162" s="13">
        <v>3715500250</v>
      </c>
      <c r="B162" t="s">
        <v>498</v>
      </c>
      <c r="C162" t="s">
        <v>827</v>
      </c>
      <c r="D162" t="s">
        <v>828</v>
      </c>
      <c r="E162" s="15">
        <v>92.2</v>
      </c>
      <c r="F162" s="15">
        <v>95.2</v>
      </c>
      <c r="G162" s="15">
        <v>88</v>
      </c>
      <c r="H162" s="15">
        <v>88.8</v>
      </c>
      <c r="I162" s="15">
        <v>96.2</v>
      </c>
      <c r="J162" s="15">
        <v>106.4</v>
      </c>
      <c r="K162" s="15">
        <v>92.1</v>
      </c>
    </row>
    <row r="163" spans="1:11" x14ac:dyDescent="0.25">
      <c r="A163" s="13">
        <v>3720500300</v>
      </c>
      <c r="B163" t="s">
        <v>498</v>
      </c>
      <c r="C163" t="s">
        <v>504</v>
      </c>
      <c r="D163" t="s">
        <v>505</v>
      </c>
      <c r="E163" s="15">
        <v>104.4</v>
      </c>
      <c r="F163" s="15">
        <v>102.7</v>
      </c>
      <c r="G163" s="15">
        <v>124.3</v>
      </c>
      <c r="H163" s="15">
        <v>91.8</v>
      </c>
      <c r="I163" s="15">
        <v>92.4</v>
      </c>
      <c r="J163" s="15">
        <v>105.9</v>
      </c>
      <c r="K163" s="15">
        <v>94.9</v>
      </c>
    </row>
    <row r="164" spans="1:11" x14ac:dyDescent="0.25">
      <c r="A164" s="13">
        <v>3716740350</v>
      </c>
      <c r="B164" t="s">
        <v>498</v>
      </c>
      <c r="C164" t="s">
        <v>501</v>
      </c>
      <c r="D164" t="s">
        <v>502</v>
      </c>
      <c r="E164" s="15">
        <v>98.8</v>
      </c>
      <c r="F164" s="15">
        <v>102.7</v>
      </c>
      <c r="G164" s="15">
        <v>89</v>
      </c>
      <c r="H164" s="15">
        <v>88.4</v>
      </c>
      <c r="I164" s="15">
        <v>98.2</v>
      </c>
      <c r="J164" s="15">
        <v>116.4</v>
      </c>
      <c r="K164" s="15">
        <v>105.5</v>
      </c>
    </row>
    <row r="165" spans="1:11" x14ac:dyDescent="0.25">
      <c r="A165" s="13">
        <v>3720500440</v>
      </c>
      <c r="B165" t="s">
        <v>498</v>
      </c>
      <c r="C165" t="s">
        <v>504</v>
      </c>
      <c r="D165" t="s">
        <v>881</v>
      </c>
      <c r="E165" s="15">
        <v>100.9</v>
      </c>
      <c r="F165" s="15">
        <v>105.5</v>
      </c>
      <c r="G165" s="15">
        <v>109.7</v>
      </c>
      <c r="H165" s="15">
        <v>88.8</v>
      </c>
      <c r="I165" s="15">
        <v>88.8</v>
      </c>
      <c r="J165" s="15">
        <v>107.9</v>
      </c>
      <c r="K165" s="15">
        <v>96.6</v>
      </c>
    </row>
    <row r="166" spans="1:11" x14ac:dyDescent="0.25">
      <c r="A166" s="13">
        <v>3739580740</v>
      </c>
      <c r="B166" t="s">
        <v>498</v>
      </c>
      <c r="C166" t="s">
        <v>506</v>
      </c>
      <c r="D166" t="s">
        <v>507</v>
      </c>
      <c r="E166" s="15">
        <v>97.9</v>
      </c>
      <c r="F166" s="15">
        <v>94.9</v>
      </c>
      <c r="G166" s="15">
        <v>98.5</v>
      </c>
      <c r="H166" s="15">
        <v>99.4</v>
      </c>
      <c r="I166" s="15">
        <v>94.2</v>
      </c>
      <c r="J166" s="15">
        <v>111.7</v>
      </c>
      <c r="K166" s="15">
        <v>97.3</v>
      </c>
    </row>
    <row r="167" spans="1:11" x14ac:dyDescent="0.25">
      <c r="A167" s="13">
        <v>3716740755</v>
      </c>
      <c r="B167" t="s">
        <v>498</v>
      </c>
      <c r="C167" t="s">
        <v>501</v>
      </c>
      <c r="D167" t="s">
        <v>503</v>
      </c>
      <c r="E167" s="15">
        <v>90.5</v>
      </c>
      <c r="F167" s="15">
        <v>99.4</v>
      </c>
      <c r="G167" s="15">
        <v>77.8</v>
      </c>
      <c r="H167" s="15">
        <v>102.3</v>
      </c>
      <c r="I167" s="15">
        <v>108.4</v>
      </c>
      <c r="J167" s="15">
        <v>94.7</v>
      </c>
      <c r="K167" s="15">
        <v>88.7</v>
      </c>
    </row>
    <row r="168" spans="1:11" x14ac:dyDescent="0.25">
      <c r="A168" s="13">
        <v>3749180825</v>
      </c>
      <c r="B168" t="s">
        <v>498</v>
      </c>
      <c r="C168" t="s">
        <v>508</v>
      </c>
      <c r="D168" t="s">
        <v>509</v>
      </c>
      <c r="E168" s="15">
        <v>86.3</v>
      </c>
      <c r="F168" s="15">
        <v>94.6</v>
      </c>
      <c r="G168" s="15">
        <v>62.7</v>
      </c>
      <c r="H168" s="15">
        <v>94.8</v>
      </c>
      <c r="I168" s="15">
        <v>83.6</v>
      </c>
      <c r="J168" s="15">
        <v>120.7</v>
      </c>
      <c r="K168" s="15">
        <v>95.6</v>
      </c>
    </row>
    <row r="169" spans="1:11" x14ac:dyDescent="0.25">
      <c r="A169" s="13">
        <v>3749180950</v>
      </c>
      <c r="B169" t="s">
        <v>498</v>
      </c>
      <c r="C169" t="s">
        <v>508</v>
      </c>
      <c r="D169" t="s">
        <v>510</v>
      </c>
      <c r="E169" s="15">
        <v>95.7</v>
      </c>
      <c r="F169" s="15">
        <v>98</v>
      </c>
      <c r="G169" s="15">
        <v>79.3</v>
      </c>
      <c r="H169" s="15">
        <v>89.3</v>
      </c>
      <c r="I169" s="15">
        <v>90.5</v>
      </c>
      <c r="J169" s="15">
        <v>111.7</v>
      </c>
      <c r="K169" s="15">
        <v>108.9</v>
      </c>
    </row>
    <row r="170" spans="1:11" x14ac:dyDescent="0.25">
      <c r="A170" s="13">
        <v>3813900200</v>
      </c>
      <c r="B170" t="s">
        <v>511</v>
      </c>
      <c r="C170" t="s">
        <v>512</v>
      </c>
      <c r="D170" t="s">
        <v>513</v>
      </c>
      <c r="E170" s="15">
        <v>96.1</v>
      </c>
      <c r="F170" s="15">
        <v>94.5</v>
      </c>
      <c r="G170" s="15">
        <v>91.5</v>
      </c>
      <c r="H170" s="15">
        <v>95.6</v>
      </c>
      <c r="I170" s="15">
        <v>102.8</v>
      </c>
      <c r="J170" s="15">
        <v>114.3</v>
      </c>
      <c r="K170" s="15">
        <v>96.5</v>
      </c>
    </row>
    <row r="171" spans="1:11" x14ac:dyDescent="0.25">
      <c r="A171" s="13">
        <v>3822020400</v>
      </c>
      <c r="B171" t="s">
        <v>511</v>
      </c>
      <c r="C171" t="s">
        <v>904</v>
      </c>
      <c r="D171" t="s">
        <v>905</v>
      </c>
      <c r="E171" s="15">
        <v>97.9</v>
      </c>
      <c r="F171" s="15">
        <v>97.5</v>
      </c>
      <c r="G171" s="15">
        <v>85.9</v>
      </c>
      <c r="H171" s="15">
        <v>102.7</v>
      </c>
      <c r="I171" s="15">
        <v>98.4</v>
      </c>
      <c r="J171" s="15">
        <v>110.1</v>
      </c>
      <c r="K171" s="15">
        <v>104.8</v>
      </c>
    </row>
    <row r="172" spans="1:11" x14ac:dyDescent="0.25">
      <c r="A172" s="13">
        <v>3824220500</v>
      </c>
      <c r="B172" t="s">
        <v>511</v>
      </c>
      <c r="C172" t="s">
        <v>514</v>
      </c>
      <c r="D172" t="s">
        <v>515</v>
      </c>
      <c r="E172" s="15">
        <v>90.9</v>
      </c>
      <c r="F172" s="15">
        <v>93.9</v>
      </c>
      <c r="G172" s="15">
        <v>80.900000000000006</v>
      </c>
      <c r="H172" s="15">
        <v>109</v>
      </c>
      <c r="I172" s="15">
        <v>96.4</v>
      </c>
      <c r="J172" s="15">
        <v>107.3</v>
      </c>
      <c r="K172" s="15">
        <v>89.1</v>
      </c>
    </row>
    <row r="173" spans="1:11" x14ac:dyDescent="0.25">
      <c r="A173" s="13">
        <v>3833500800</v>
      </c>
      <c r="B173" t="s">
        <v>511</v>
      </c>
      <c r="C173" t="s">
        <v>516</v>
      </c>
      <c r="D173" t="s">
        <v>517</v>
      </c>
      <c r="E173" s="15">
        <v>93.3</v>
      </c>
      <c r="F173" s="15">
        <v>92.5</v>
      </c>
      <c r="G173" s="15">
        <v>79</v>
      </c>
      <c r="H173" s="15">
        <v>99.8</v>
      </c>
      <c r="I173" s="15">
        <v>107.8</v>
      </c>
      <c r="J173" s="15">
        <v>114.6</v>
      </c>
      <c r="K173" s="15">
        <v>97</v>
      </c>
    </row>
    <row r="174" spans="1:11" x14ac:dyDescent="0.25">
      <c r="A174" s="13">
        <v>3917140250</v>
      </c>
      <c r="B174" t="s">
        <v>518</v>
      </c>
      <c r="C174" t="s">
        <v>519</v>
      </c>
      <c r="D174" t="s">
        <v>520</v>
      </c>
      <c r="E174" s="15">
        <v>97.7</v>
      </c>
      <c r="F174" s="15">
        <v>101.7</v>
      </c>
      <c r="G174" s="15">
        <v>84.8</v>
      </c>
      <c r="H174" s="15">
        <v>98.4</v>
      </c>
      <c r="I174" s="15">
        <v>107.4</v>
      </c>
      <c r="J174" s="15">
        <v>106.5</v>
      </c>
      <c r="K174" s="15">
        <v>102.6</v>
      </c>
    </row>
    <row r="175" spans="1:11" x14ac:dyDescent="0.25">
      <c r="A175" s="13">
        <v>3917460300</v>
      </c>
      <c r="B175" t="s">
        <v>518</v>
      </c>
      <c r="C175" t="s">
        <v>521</v>
      </c>
      <c r="D175" t="s">
        <v>522</v>
      </c>
      <c r="E175" s="15">
        <v>94.2</v>
      </c>
      <c r="F175" s="15">
        <v>101.6</v>
      </c>
      <c r="G175" s="15">
        <v>83.9</v>
      </c>
      <c r="H175" s="15">
        <v>101.8</v>
      </c>
      <c r="I175" s="15">
        <v>100.1</v>
      </c>
      <c r="J175" s="15">
        <v>95</v>
      </c>
      <c r="K175" s="15">
        <v>95.6</v>
      </c>
    </row>
    <row r="176" spans="1:11" x14ac:dyDescent="0.25">
      <c r="A176" s="13">
        <v>3918140350</v>
      </c>
      <c r="B176" t="s">
        <v>518</v>
      </c>
      <c r="C176" t="s">
        <v>523</v>
      </c>
      <c r="D176" t="s">
        <v>524</v>
      </c>
      <c r="E176" s="15">
        <v>90.9</v>
      </c>
      <c r="F176" s="15">
        <v>102.8</v>
      </c>
      <c r="G176" s="15">
        <v>81.8</v>
      </c>
      <c r="H176" s="15">
        <v>93</v>
      </c>
      <c r="I176" s="15">
        <v>90.8</v>
      </c>
      <c r="J176" s="15">
        <v>86.2</v>
      </c>
      <c r="K176" s="15">
        <v>93</v>
      </c>
    </row>
    <row r="177" spans="1:11" x14ac:dyDescent="0.25">
      <c r="A177" s="13">
        <v>3919430400</v>
      </c>
      <c r="B177" t="s">
        <v>518</v>
      </c>
      <c r="C177" t="s">
        <v>525</v>
      </c>
      <c r="D177" t="s">
        <v>526</v>
      </c>
      <c r="E177" s="15">
        <v>95.3</v>
      </c>
      <c r="F177" s="15">
        <v>100.4</v>
      </c>
      <c r="G177" s="15">
        <v>82.8</v>
      </c>
      <c r="H177" s="15">
        <v>100.9</v>
      </c>
      <c r="I177" s="15">
        <v>93.3</v>
      </c>
      <c r="J177" s="15">
        <v>108.4</v>
      </c>
      <c r="K177" s="15">
        <v>100.4</v>
      </c>
    </row>
    <row r="178" spans="1:11" x14ac:dyDescent="0.25">
      <c r="A178" s="13">
        <v>3922300425</v>
      </c>
      <c r="B178" t="s">
        <v>518</v>
      </c>
      <c r="C178" t="s">
        <v>527</v>
      </c>
      <c r="D178" t="s">
        <v>528</v>
      </c>
      <c r="E178" s="15">
        <v>91.9</v>
      </c>
      <c r="F178" s="15">
        <v>98.2</v>
      </c>
      <c r="G178" s="15">
        <v>67.2</v>
      </c>
      <c r="H178" s="15">
        <v>91.9</v>
      </c>
      <c r="I178" s="15">
        <v>97.1</v>
      </c>
      <c r="J178" s="15">
        <v>86.6</v>
      </c>
      <c r="K178" s="15">
        <v>109.1</v>
      </c>
    </row>
    <row r="179" spans="1:11" x14ac:dyDescent="0.25">
      <c r="A179" s="13">
        <v>4011620100</v>
      </c>
      <c r="B179" t="s">
        <v>531</v>
      </c>
      <c r="C179" t="s">
        <v>829</v>
      </c>
      <c r="D179" t="s">
        <v>830</v>
      </c>
      <c r="E179" s="15">
        <v>85.2</v>
      </c>
      <c r="F179" s="15">
        <v>94.3</v>
      </c>
      <c r="G179" s="15">
        <v>61.4</v>
      </c>
      <c r="H179" s="15">
        <v>98.4</v>
      </c>
      <c r="I179" s="15">
        <v>89.8</v>
      </c>
      <c r="J179" s="15">
        <v>89.7</v>
      </c>
      <c r="K179" s="15">
        <v>95.4</v>
      </c>
    </row>
    <row r="180" spans="1:11" x14ac:dyDescent="0.25">
      <c r="A180" s="13">
        <v>4046140800</v>
      </c>
      <c r="B180" t="s">
        <v>531</v>
      </c>
      <c r="C180" t="s">
        <v>543</v>
      </c>
      <c r="D180" t="s">
        <v>544</v>
      </c>
      <c r="E180" s="15">
        <v>87.2</v>
      </c>
      <c r="F180" s="15">
        <v>94.1</v>
      </c>
      <c r="G180" s="15">
        <v>66.7</v>
      </c>
      <c r="H180" s="15">
        <v>95.9</v>
      </c>
      <c r="I180" s="15">
        <v>88.9</v>
      </c>
      <c r="J180" s="15">
        <v>94</v>
      </c>
      <c r="K180" s="15">
        <v>97.2</v>
      </c>
    </row>
    <row r="181" spans="1:11" x14ac:dyDescent="0.25">
      <c r="A181" s="13">
        <v>4036420150</v>
      </c>
      <c r="B181" t="s">
        <v>531</v>
      </c>
      <c r="C181" t="s">
        <v>538</v>
      </c>
      <c r="D181" t="s">
        <v>539</v>
      </c>
      <c r="E181" s="15">
        <v>91.4</v>
      </c>
      <c r="F181" s="15">
        <v>93.7</v>
      </c>
      <c r="G181" s="15">
        <v>82.4</v>
      </c>
      <c r="H181" s="15">
        <v>96.4</v>
      </c>
      <c r="I181" s="15">
        <v>96</v>
      </c>
      <c r="J181" s="15">
        <v>89.2</v>
      </c>
      <c r="K181" s="15">
        <v>95.7</v>
      </c>
    </row>
    <row r="182" spans="1:11" x14ac:dyDescent="0.25">
      <c r="A182" s="13">
        <v>4021420200</v>
      </c>
      <c r="B182" t="s">
        <v>531</v>
      </c>
      <c r="C182" t="s">
        <v>532</v>
      </c>
      <c r="D182" t="s">
        <v>533</v>
      </c>
      <c r="E182" s="15">
        <v>88.2</v>
      </c>
      <c r="F182" s="15">
        <v>93.8</v>
      </c>
      <c r="G182" s="15">
        <v>72.599999999999994</v>
      </c>
      <c r="H182" s="15">
        <v>101.9</v>
      </c>
      <c r="I182" s="15">
        <v>95.5</v>
      </c>
      <c r="J182" s="15">
        <v>95.3</v>
      </c>
      <c r="K182" s="15">
        <v>91.9</v>
      </c>
    </row>
    <row r="183" spans="1:11" x14ac:dyDescent="0.25">
      <c r="A183" s="13">
        <v>4030020400</v>
      </c>
      <c r="B183" t="s">
        <v>531</v>
      </c>
      <c r="C183" t="s">
        <v>534</v>
      </c>
      <c r="D183" t="s">
        <v>535</v>
      </c>
      <c r="E183" s="15">
        <v>82.5</v>
      </c>
      <c r="F183" s="15">
        <v>94.4</v>
      </c>
      <c r="G183" s="15">
        <v>56.1</v>
      </c>
      <c r="H183" s="15">
        <v>96.5</v>
      </c>
      <c r="I183" s="15">
        <v>93.2</v>
      </c>
      <c r="J183" s="15">
        <v>97.5</v>
      </c>
      <c r="K183" s="15">
        <v>90.2</v>
      </c>
    </row>
    <row r="184" spans="1:11" x14ac:dyDescent="0.25">
      <c r="A184" s="13">
        <v>4034780550</v>
      </c>
      <c r="B184" t="s">
        <v>531</v>
      </c>
      <c r="C184" t="s">
        <v>536</v>
      </c>
      <c r="D184" t="s">
        <v>537</v>
      </c>
      <c r="E184" s="15">
        <v>80</v>
      </c>
      <c r="F184" s="15">
        <v>94.2</v>
      </c>
      <c r="G184" s="15">
        <v>57.5</v>
      </c>
      <c r="H184" s="15">
        <v>99.5</v>
      </c>
      <c r="I184" s="15">
        <v>83.8</v>
      </c>
      <c r="J184" s="15">
        <v>84.8</v>
      </c>
      <c r="K184" s="15">
        <v>85.2</v>
      </c>
    </row>
    <row r="185" spans="1:11" x14ac:dyDescent="0.25">
      <c r="A185" s="13">
        <v>4036420700</v>
      </c>
      <c r="B185" t="s">
        <v>531</v>
      </c>
      <c r="C185" t="s">
        <v>538</v>
      </c>
      <c r="D185" t="s">
        <v>540</v>
      </c>
      <c r="E185" s="15">
        <v>84.6</v>
      </c>
      <c r="F185" s="15">
        <v>93</v>
      </c>
      <c r="G185" s="15">
        <v>67.5</v>
      </c>
      <c r="H185" s="15">
        <v>97.5</v>
      </c>
      <c r="I185" s="15">
        <v>96.3</v>
      </c>
      <c r="J185" s="15">
        <v>103.7</v>
      </c>
      <c r="K185" s="15">
        <v>85.8</v>
      </c>
    </row>
    <row r="186" spans="1:11" x14ac:dyDescent="0.25">
      <c r="A186" s="13">
        <v>4038620712</v>
      </c>
      <c r="B186" t="s">
        <v>531</v>
      </c>
      <c r="C186" t="s">
        <v>541</v>
      </c>
      <c r="D186" t="s">
        <v>542</v>
      </c>
      <c r="E186" s="15">
        <v>82.9</v>
      </c>
      <c r="F186" s="15">
        <v>93.6</v>
      </c>
      <c r="G186" s="15">
        <v>63.7</v>
      </c>
      <c r="H186" s="15">
        <v>100.7</v>
      </c>
      <c r="I186" s="15">
        <v>100.9</v>
      </c>
      <c r="J186" s="15">
        <v>85.1</v>
      </c>
      <c r="K186" s="15">
        <v>84.2</v>
      </c>
    </row>
    <row r="187" spans="1:11" x14ac:dyDescent="0.25">
      <c r="A187" s="13">
        <v>4046140865</v>
      </c>
      <c r="B187" t="s">
        <v>531</v>
      </c>
      <c r="C187" t="s">
        <v>543</v>
      </c>
      <c r="D187" t="s">
        <v>545</v>
      </c>
      <c r="E187" s="15">
        <v>91.6</v>
      </c>
      <c r="F187" s="15">
        <v>93.3</v>
      </c>
      <c r="G187" s="15">
        <v>84.1</v>
      </c>
      <c r="H187" s="15">
        <v>96.8</v>
      </c>
      <c r="I187" s="15">
        <v>86</v>
      </c>
      <c r="J187" s="15">
        <v>86.7</v>
      </c>
      <c r="K187" s="15">
        <v>97.7</v>
      </c>
    </row>
    <row r="188" spans="1:11" x14ac:dyDescent="0.25">
      <c r="A188" s="13">
        <v>4121660400</v>
      </c>
      <c r="B188" t="s">
        <v>546</v>
      </c>
      <c r="C188" t="s">
        <v>839</v>
      </c>
      <c r="D188" t="s">
        <v>840</v>
      </c>
      <c r="E188" s="15">
        <v>109.4</v>
      </c>
      <c r="F188" s="15">
        <v>106.3</v>
      </c>
      <c r="G188" s="15">
        <v>127.2</v>
      </c>
      <c r="H188" s="15">
        <v>94.5</v>
      </c>
      <c r="I188" s="15">
        <v>104.3</v>
      </c>
      <c r="J188" s="15">
        <v>95.1</v>
      </c>
      <c r="K188" s="15">
        <v>103.3</v>
      </c>
    </row>
    <row r="189" spans="1:11" x14ac:dyDescent="0.25">
      <c r="A189" s="13">
        <v>4138900600</v>
      </c>
      <c r="B189" t="s">
        <v>546</v>
      </c>
      <c r="C189" t="s">
        <v>547</v>
      </c>
      <c r="D189" t="s">
        <v>548</v>
      </c>
      <c r="E189" s="15">
        <v>120.7</v>
      </c>
      <c r="F189" s="15">
        <v>108.9</v>
      </c>
      <c r="G189" s="15">
        <v>152.6</v>
      </c>
      <c r="H189" s="15">
        <v>93.5</v>
      </c>
      <c r="I189" s="15">
        <v>122.8</v>
      </c>
      <c r="J189" s="15">
        <v>107.6</v>
      </c>
      <c r="K189" s="15">
        <v>108.2</v>
      </c>
    </row>
    <row r="190" spans="1:11" x14ac:dyDescent="0.25">
      <c r="A190" s="13">
        <v>4210900075</v>
      </c>
      <c r="B190" t="s">
        <v>549</v>
      </c>
      <c r="C190" t="s">
        <v>550</v>
      </c>
      <c r="D190" t="s">
        <v>551</v>
      </c>
      <c r="E190" s="15">
        <v>106.2</v>
      </c>
      <c r="F190" s="15">
        <v>98.3</v>
      </c>
      <c r="G190" s="15">
        <v>109.8</v>
      </c>
      <c r="H190" s="15">
        <v>106.9</v>
      </c>
      <c r="I190" s="15">
        <v>108.4</v>
      </c>
      <c r="J190" s="15">
        <v>94.7</v>
      </c>
      <c r="K190" s="15">
        <v>107.9</v>
      </c>
    </row>
    <row r="191" spans="1:11" x14ac:dyDescent="0.25">
      <c r="A191" s="13">
        <v>4237964700</v>
      </c>
      <c r="B191" t="s">
        <v>549</v>
      </c>
      <c r="C191" t="s">
        <v>864</v>
      </c>
      <c r="D191" t="s">
        <v>552</v>
      </c>
      <c r="E191" s="15">
        <v>100.9</v>
      </c>
      <c r="F191" s="15">
        <v>103.3</v>
      </c>
      <c r="G191" s="15">
        <v>96.2</v>
      </c>
      <c r="H191" s="15">
        <v>108.2</v>
      </c>
      <c r="I191" s="15">
        <v>107.6</v>
      </c>
      <c r="J191" s="15">
        <v>94.9</v>
      </c>
      <c r="K191" s="15">
        <v>100.9</v>
      </c>
    </row>
    <row r="192" spans="1:11" x14ac:dyDescent="0.25">
      <c r="A192" s="13">
        <v>4238300750</v>
      </c>
      <c r="B192" t="s">
        <v>549</v>
      </c>
      <c r="C192" t="s">
        <v>553</v>
      </c>
      <c r="D192" t="s">
        <v>554</v>
      </c>
      <c r="E192" s="15">
        <v>97.6</v>
      </c>
      <c r="F192" s="15">
        <v>100.4</v>
      </c>
      <c r="G192" s="15">
        <v>91</v>
      </c>
      <c r="H192" s="15">
        <v>119.4</v>
      </c>
      <c r="I192" s="15">
        <v>111.2</v>
      </c>
      <c r="J192" s="15">
        <v>93.2</v>
      </c>
      <c r="K192" s="15">
        <v>93.1</v>
      </c>
    </row>
    <row r="193" spans="1:11" x14ac:dyDescent="0.25">
      <c r="A193" s="13">
        <v>4239740825</v>
      </c>
      <c r="B193" t="s">
        <v>549</v>
      </c>
      <c r="C193" t="s">
        <v>555</v>
      </c>
      <c r="D193" t="s">
        <v>556</v>
      </c>
      <c r="E193" s="15">
        <v>104.2</v>
      </c>
      <c r="F193" s="15">
        <v>100</v>
      </c>
      <c r="G193" s="15">
        <v>97.7</v>
      </c>
      <c r="H193" s="15">
        <v>93.3</v>
      </c>
      <c r="I193" s="15">
        <v>111</v>
      </c>
      <c r="J193" s="15">
        <v>118.1</v>
      </c>
      <c r="K193" s="15">
        <v>110.7</v>
      </c>
    </row>
    <row r="194" spans="1:11" x14ac:dyDescent="0.25">
      <c r="A194" s="13">
        <v>4242540815</v>
      </c>
      <c r="B194" t="s">
        <v>549</v>
      </c>
      <c r="C194" t="s">
        <v>843</v>
      </c>
      <c r="D194" t="s">
        <v>557</v>
      </c>
      <c r="E194" s="15">
        <v>92.7</v>
      </c>
      <c r="F194" s="15">
        <v>99.1</v>
      </c>
      <c r="G194" s="15">
        <v>73.900000000000006</v>
      </c>
      <c r="H194" s="15">
        <v>103.9</v>
      </c>
      <c r="I194" s="15">
        <v>103.3</v>
      </c>
      <c r="J194" s="15">
        <v>88.5</v>
      </c>
      <c r="K194" s="15">
        <v>100.4</v>
      </c>
    </row>
    <row r="195" spans="1:11" x14ac:dyDescent="0.25">
      <c r="A195" s="13">
        <v>4242540900</v>
      </c>
      <c r="B195" t="s">
        <v>549</v>
      </c>
      <c r="C195" t="s">
        <v>843</v>
      </c>
      <c r="D195" t="s">
        <v>558</v>
      </c>
      <c r="E195" s="15">
        <v>92.6</v>
      </c>
      <c r="F195" s="15">
        <v>104</v>
      </c>
      <c r="G195" s="15">
        <v>70.599999999999994</v>
      </c>
      <c r="H195" s="15">
        <v>103.9</v>
      </c>
      <c r="I195" s="15">
        <v>107.4</v>
      </c>
      <c r="J195" s="15">
        <v>90.6</v>
      </c>
      <c r="K195" s="15">
        <v>99</v>
      </c>
    </row>
    <row r="196" spans="1:11" x14ac:dyDescent="0.25">
      <c r="A196" s="13">
        <v>4339300250</v>
      </c>
      <c r="B196" t="s">
        <v>559</v>
      </c>
      <c r="C196" t="s">
        <v>560</v>
      </c>
      <c r="D196" t="s">
        <v>561</v>
      </c>
      <c r="E196" s="15">
        <v>110.5</v>
      </c>
      <c r="F196" s="15">
        <v>100.5</v>
      </c>
      <c r="G196" s="15">
        <v>114.6</v>
      </c>
      <c r="H196" s="15">
        <v>109.7</v>
      </c>
      <c r="I196" s="15">
        <v>98.9</v>
      </c>
      <c r="J196" s="15">
        <v>107.4</v>
      </c>
      <c r="K196" s="15">
        <v>115.2</v>
      </c>
    </row>
    <row r="197" spans="1:11" x14ac:dyDescent="0.25">
      <c r="A197" s="13">
        <v>4516700200</v>
      </c>
      <c r="B197" t="s">
        <v>562</v>
      </c>
      <c r="C197" t="s">
        <v>563</v>
      </c>
      <c r="D197" t="s">
        <v>564</v>
      </c>
      <c r="E197" s="15">
        <v>99.4</v>
      </c>
      <c r="F197" s="15">
        <v>104.2</v>
      </c>
      <c r="G197" s="15">
        <v>99</v>
      </c>
      <c r="H197" s="15">
        <v>116.4</v>
      </c>
      <c r="I197" s="15">
        <v>92.2</v>
      </c>
      <c r="J197" s="15">
        <v>94.1</v>
      </c>
      <c r="K197" s="15">
        <v>95.4</v>
      </c>
    </row>
    <row r="198" spans="1:11" x14ac:dyDescent="0.25">
      <c r="A198" s="13">
        <v>4517900300</v>
      </c>
      <c r="B198" t="s">
        <v>562</v>
      </c>
      <c r="C198" t="s">
        <v>565</v>
      </c>
      <c r="D198" t="s">
        <v>566</v>
      </c>
      <c r="E198" s="15">
        <v>93</v>
      </c>
      <c r="F198" s="15">
        <v>99.2</v>
      </c>
      <c r="G198" s="15">
        <v>76</v>
      </c>
      <c r="H198" s="15">
        <v>126.3</v>
      </c>
      <c r="I198" s="15">
        <v>78.599999999999994</v>
      </c>
      <c r="J198" s="15">
        <v>88.5</v>
      </c>
      <c r="K198" s="15">
        <v>99.7</v>
      </c>
    </row>
    <row r="199" spans="1:11" x14ac:dyDescent="0.25">
      <c r="A199" s="13">
        <v>4524860400</v>
      </c>
      <c r="B199" t="s">
        <v>562</v>
      </c>
      <c r="C199" t="s">
        <v>567</v>
      </c>
      <c r="D199" t="s">
        <v>568</v>
      </c>
      <c r="E199" s="15">
        <v>91.9</v>
      </c>
      <c r="F199" s="15">
        <v>98.2</v>
      </c>
      <c r="G199" s="15">
        <v>73.2</v>
      </c>
      <c r="H199" s="15">
        <v>93.6</v>
      </c>
      <c r="I199" s="15">
        <v>93.3</v>
      </c>
      <c r="J199" s="15">
        <v>100.9</v>
      </c>
      <c r="K199" s="15">
        <v>102.4</v>
      </c>
    </row>
    <row r="200" spans="1:11" x14ac:dyDescent="0.25">
      <c r="A200" s="13">
        <v>4525940500</v>
      </c>
      <c r="B200" t="s">
        <v>562</v>
      </c>
      <c r="C200" t="s">
        <v>832</v>
      </c>
      <c r="D200" t="s">
        <v>833</v>
      </c>
      <c r="E200" s="15">
        <v>105.1</v>
      </c>
      <c r="F200" s="15">
        <v>99.9</v>
      </c>
      <c r="G200" s="15">
        <v>115.6</v>
      </c>
      <c r="H200" s="15">
        <v>95.6</v>
      </c>
      <c r="I200" s="15">
        <v>96.3</v>
      </c>
      <c r="J200" s="15">
        <v>102.7</v>
      </c>
      <c r="K200" s="15">
        <v>103.8</v>
      </c>
    </row>
    <row r="201" spans="1:11" x14ac:dyDescent="0.25">
      <c r="A201" s="13">
        <v>4543900800</v>
      </c>
      <c r="B201" t="s">
        <v>562</v>
      </c>
      <c r="C201" t="s">
        <v>569</v>
      </c>
      <c r="D201" t="s">
        <v>570</v>
      </c>
      <c r="E201" s="15">
        <v>93</v>
      </c>
      <c r="F201" s="15">
        <v>98.9</v>
      </c>
      <c r="G201" s="15">
        <v>83.4</v>
      </c>
      <c r="H201" s="15">
        <v>94.6</v>
      </c>
      <c r="I201" s="15">
        <v>97.8</v>
      </c>
      <c r="J201" s="15">
        <v>97.4</v>
      </c>
      <c r="K201" s="15">
        <v>96</v>
      </c>
    </row>
    <row r="202" spans="1:11" x14ac:dyDescent="0.25">
      <c r="A202" s="13">
        <v>4638180700</v>
      </c>
      <c r="B202" t="s">
        <v>571</v>
      </c>
      <c r="C202" t="s">
        <v>572</v>
      </c>
      <c r="D202" t="s">
        <v>573</v>
      </c>
      <c r="E202" s="15">
        <v>96.2</v>
      </c>
      <c r="F202" s="15">
        <v>99.2</v>
      </c>
      <c r="G202" s="15">
        <v>100</v>
      </c>
      <c r="H202" s="15">
        <v>90.3</v>
      </c>
      <c r="I202" s="15">
        <v>96.5</v>
      </c>
      <c r="J202" s="15">
        <v>91.4</v>
      </c>
      <c r="K202" s="15">
        <v>93.9</v>
      </c>
    </row>
    <row r="203" spans="1:11" x14ac:dyDescent="0.25">
      <c r="A203" s="13">
        <v>4643620800</v>
      </c>
      <c r="B203" t="s">
        <v>571</v>
      </c>
      <c r="C203" t="s">
        <v>574</v>
      </c>
      <c r="D203" t="s">
        <v>575</v>
      </c>
      <c r="E203" s="15">
        <v>91.4</v>
      </c>
      <c r="F203" s="15">
        <v>96.8</v>
      </c>
      <c r="G203" s="15">
        <v>87.7</v>
      </c>
      <c r="H203" s="15">
        <v>85.5</v>
      </c>
      <c r="I203" s="15">
        <v>89.4</v>
      </c>
      <c r="J203" s="15">
        <v>102.5</v>
      </c>
      <c r="K203" s="15">
        <v>92.4</v>
      </c>
    </row>
    <row r="204" spans="1:11" x14ac:dyDescent="0.25">
      <c r="A204" s="13">
        <v>4716860300</v>
      </c>
      <c r="B204" t="s">
        <v>576</v>
      </c>
      <c r="C204" t="s">
        <v>577</v>
      </c>
      <c r="D204" t="s">
        <v>578</v>
      </c>
      <c r="E204" s="15">
        <v>92.5</v>
      </c>
      <c r="F204" s="15">
        <v>96.8</v>
      </c>
      <c r="G204" s="15">
        <v>93.2</v>
      </c>
      <c r="H204" s="15">
        <v>92.4</v>
      </c>
      <c r="I204" s="15">
        <v>90.3</v>
      </c>
      <c r="J204" s="15">
        <v>92.6</v>
      </c>
      <c r="K204" s="15">
        <v>90.4</v>
      </c>
    </row>
    <row r="205" spans="1:11" x14ac:dyDescent="0.25">
      <c r="A205" s="13">
        <v>4718260330</v>
      </c>
      <c r="B205" t="s">
        <v>576</v>
      </c>
      <c r="C205" t="s">
        <v>579</v>
      </c>
      <c r="D205" t="s">
        <v>580</v>
      </c>
      <c r="E205" s="15">
        <v>87.2</v>
      </c>
      <c r="F205" s="15">
        <v>96.4</v>
      </c>
      <c r="G205" s="15">
        <v>74.099999999999994</v>
      </c>
      <c r="H205" s="15">
        <v>86.4</v>
      </c>
      <c r="I205" s="15">
        <v>89.6</v>
      </c>
      <c r="J205" s="15">
        <v>82</v>
      </c>
      <c r="K205" s="15">
        <v>94.3</v>
      </c>
    </row>
    <row r="206" spans="1:11" x14ac:dyDescent="0.25">
      <c r="A206" s="13">
        <v>4727180400</v>
      </c>
      <c r="B206" t="s">
        <v>576</v>
      </c>
      <c r="C206" t="s">
        <v>581</v>
      </c>
      <c r="D206" t="s">
        <v>582</v>
      </c>
      <c r="E206" s="15">
        <v>86</v>
      </c>
      <c r="F206" s="15">
        <v>96</v>
      </c>
      <c r="G206" s="15">
        <v>71.3</v>
      </c>
      <c r="H206" s="15">
        <v>84</v>
      </c>
      <c r="I206" s="15">
        <v>90.8</v>
      </c>
      <c r="J206" s="15">
        <v>88.1</v>
      </c>
      <c r="K206" s="15">
        <v>92.5</v>
      </c>
    </row>
    <row r="207" spans="1:11" x14ac:dyDescent="0.25">
      <c r="A207" s="13">
        <v>4728940500</v>
      </c>
      <c r="B207" t="s">
        <v>576</v>
      </c>
      <c r="C207" t="s">
        <v>583</v>
      </c>
      <c r="D207" t="s">
        <v>584</v>
      </c>
      <c r="E207" s="15">
        <v>86.5</v>
      </c>
      <c r="F207" s="15">
        <v>99.3</v>
      </c>
      <c r="G207" s="15">
        <v>72.8</v>
      </c>
      <c r="H207" s="15">
        <v>95.9</v>
      </c>
      <c r="I207" s="15">
        <v>90.5</v>
      </c>
      <c r="J207" s="15">
        <v>89.1</v>
      </c>
      <c r="K207" s="15">
        <v>88</v>
      </c>
    </row>
    <row r="208" spans="1:11" x14ac:dyDescent="0.25">
      <c r="A208" s="13">
        <v>4734980325</v>
      </c>
      <c r="B208" t="s">
        <v>576</v>
      </c>
      <c r="C208" t="s">
        <v>589</v>
      </c>
      <c r="D208" t="s">
        <v>875</v>
      </c>
      <c r="E208" s="15">
        <v>95.7</v>
      </c>
      <c r="F208" s="15">
        <v>98.8</v>
      </c>
      <c r="G208" s="15">
        <v>96.5</v>
      </c>
      <c r="H208" s="15">
        <v>92.9</v>
      </c>
      <c r="I208" s="15">
        <v>92.5</v>
      </c>
      <c r="J208" s="15">
        <v>87.9</v>
      </c>
      <c r="K208" s="15">
        <v>96.2</v>
      </c>
    </row>
    <row r="209" spans="1:11" x14ac:dyDescent="0.25">
      <c r="A209" s="13">
        <v>4732820600</v>
      </c>
      <c r="B209" t="s">
        <v>576</v>
      </c>
      <c r="C209" t="s">
        <v>585</v>
      </c>
      <c r="D209" t="s">
        <v>586</v>
      </c>
      <c r="E209" s="15">
        <v>89.4</v>
      </c>
      <c r="F209" s="15">
        <v>99.7</v>
      </c>
      <c r="G209" s="15">
        <v>79.900000000000006</v>
      </c>
      <c r="H209" s="15">
        <v>91</v>
      </c>
      <c r="I209" s="15">
        <v>88.5</v>
      </c>
      <c r="J209" s="15">
        <v>86.6</v>
      </c>
      <c r="K209" s="15">
        <v>92.6</v>
      </c>
    </row>
    <row r="210" spans="1:11" x14ac:dyDescent="0.25">
      <c r="A210" s="13">
        <v>4734100640</v>
      </c>
      <c r="B210" t="s">
        <v>576</v>
      </c>
      <c r="C210" t="s">
        <v>587</v>
      </c>
      <c r="D210" t="s">
        <v>588</v>
      </c>
      <c r="E210" s="15">
        <v>86.9</v>
      </c>
      <c r="F210" s="15">
        <v>94.8</v>
      </c>
      <c r="G210" s="15">
        <v>69.2</v>
      </c>
      <c r="H210" s="15">
        <v>98.1</v>
      </c>
      <c r="I210" s="15">
        <v>82.1</v>
      </c>
      <c r="J210" s="15">
        <v>89.6</v>
      </c>
      <c r="K210" s="15">
        <v>95.7</v>
      </c>
    </row>
    <row r="211" spans="1:11" x14ac:dyDescent="0.25">
      <c r="A211" s="13">
        <v>4734980700</v>
      </c>
      <c r="B211" t="s">
        <v>576</v>
      </c>
      <c r="C211" t="s">
        <v>589</v>
      </c>
      <c r="D211" t="s">
        <v>590</v>
      </c>
      <c r="E211" s="15">
        <v>98.9</v>
      </c>
      <c r="F211" s="15">
        <v>100.7</v>
      </c>
      <c r="G211" s="15">
        <v>106.4</v>
      </c>
      <c r="H211" s="15">
        <v>104.7</v>
      </c>
      <c r="I211" s="15">
        <v>95.4</v>
      </c>
      <c r="J211" s="15">
        <v>88.7</v>
      </c>
      <c r="K211" s="15">
        <v>92.5</v>
      </c>
    </row>
    <row r="212" spans="1:11" x14ac:dyDescent="0.25">
      <c r="A212" s="13">
        <v>4810180020</v>
      </c>
      <c r="B212" t="s">
        <v>591</v>
      </c>
      <c r="C212" t="s">
        <v>592</v>
      </c>
      <c r="D212" t="s">
        <v>593</v>
      </c>
      <c r="E212" s="15">
        <v>90.8</v>
      </c>
      <c r="F212" s="15">
        <v>94.8</v>
      </c>
      <c r="G212" s="15">
        <v>84.1</v>
      </c>
      <c r="H212" s="15">
        <v>105.5</v>
      </c>
      <c r="I212" s="15">
        <v>94.3</v>
      </c>
      <c r="J212" s="15">
        <v>89.3</v>
      </c>
      <c r="K212" s="15">
        <v>90</v>
      </c>
    </row>
    <row r="213" spans="1:11" x14ac:dyDescent="0.25">
      <c r="A213" s="13">
        <v>4811100040</v>
      </c>
      <c r="B213" t="s">
        <v>591</v>
      </c>
      <c r="C213" t="s">
        <v>594</v>
      </c>
      <c r="D213" t="s">
        <v>595</v>
      </c>
      <c r="E213" s="15">
        <v>86.6</v>
      </c>
      <c r="F213" s="15">
        <v>94.8</v>
      </c>
      <c r="G213" s="15">
        <v>69.2</v>
      </c>
      <c r="H213" s="15">
        <v>99.6</v>
      </c>
      <c r="I213" s="15">
        <v>91.6</v>
      </c>
      <c r="J213" s="15">
        <v>85.4</v>
      </c>
      <c r="K213" s="15">
        <v>92.6</v>
      </c>
    </row>
    <row r="214" spans="1:11" x14ac:dyDescent="0.25">
      <c r="A214" s="13">
        <v>4812420080</v>
      </c>
      <c r="B214" t="s">
        <v>591</v>
      </c>
      <c r="C214" t="s">
        <v>846</v>
      </c>
      <c r="D214" t="s">
        <v>596</v>
      </c>
      <c r="E214" s="15">
        <v>101.2</v>
      </c>
      <c r="F214" s="15">
        <v>96.9</v>
      </c>
      <c r="G214" s="15">
        <v>115.2</v>
      </c>
      <c r="H214" s="15">
        <v>96.1</v>
      </c>
      <c r="I214" s="15">
        <v>90.1</v>
      </c>
      <c r="J214" s="15">
        <v>99.4</v>
      </c>
      <c r="K214" s="15">
        <v>96.1</v>
      </c>
    </row>
    <row r="215" spans="1:11" x14ac:dyDescent="0.25">
      <c r="A215" s="13">
        <v>4813140120</v>
      </c>
      <c r="B215" t="s">
        <v>591</v>
      </c>
      <c r="C215" t="s">
        <v>599</v>
      </c>
      <c r="D215" t="s">
        <v>600</v>
      </c>
      <c r="E215" s="15">
        <v>94.4</v>
      </c>
      <c r="F215" s="15">
        <v>96.6</v>
      </c>
      <c r="G215" s="15">
        <v>91.2</v>
      </c>
      <c r="H215" s="15">
        <v>107.3</v>
      </c>
      <c r="I215" s="15">
        <v>92.9</v>
      </c>
      <c r="J215" s="15">
        <v>88.2</v>
      </c>
      <c r="K215" s="15">
        <v>93.8</v>
      </c>
    </row>
    <row r="216" spans="1:11" x14ac:dyDescent="0.25">
      <c r="A216" s="13">
        <v>4812420280</v>
      </c>
      <c r="B216" t="s">
        <v>591</v>
      </c>
      <c r="C216" t="s">
        <v>846</v>
      </c>
      <c r="D216" t="s">
        <v>597</v>
      </c>
      <c r="E216" s="15">
        <v>93</v>
      </c>
      <c r="F216" s="15">
        <v>87.9</v>
      </c>
      <c r="G216" s="15">
        <v>94</v>
      </c>
      <c r="H216" s="15">
        <v>110.7</v>
      </c>
      <c r="I216" s="15">
        <v>86.9</v>
      </c>
      <c r="J216" s="15">
        <v>86.5</v>
      </c>
      <c r="K216" s="15">
        <v>92.4</v>
      </c>
    </row>
    <row r="217" spans="1:11" x14ac:dyDescent="0.25">
      <c r="A217" s="13">
        <v>4826420180</v>
      </c>
      <c r="B217" t="s">
        <v>591</v>
      </c>
      <c r="C217" t="s">
        <v>610</v>
      </c>
      <c r="D217" t="s">
        <v>611</v>
      </c>
      <c r="E217" s="15">
        <v>94.1</v>
      </c>
      <c r="F217" s="15">
        <v>96.8</v>
      </c>
      <c r="G217" s="15">
        <v>87.2</v>
      </c>
      <c r="H217" s="15">
        <v>107.3</v>
      </c>
      <c r="I217" s="15">
        <v>83.8</v>
      </c>
      <c r="J217" s="15">
        <v>98.4</v>
      </c>
      <c r="K217" s="15">
        <v>97</v>
      </c>
    </row>
    <row r="218" spans="1:11" x14ac:dyDescent="0.25">
      <c r="A218" s="13">
        <v>4818580200</v>
      </c>
      <c r="B218" t="s">
        <v>591</v>
      </c>
      <c r="C218" t="s">
        <v>603</v>
      </c>
      <c r="D218" t="s">
        <v>604</v>
      </c>
      <c r="E218" s="15">
        <v>90.7</v>
      </c>
      <c r="F218" s="15">
        <v>95.8</v>
      </c>
      <c r="G218" s="15">
        <v>79.400000000000006</v>
      </c>
      <c r="H218" s="15">
        <v>116.8</v>
      </c>
      <c r="I218" s="15">
        <v>92.8</v>
      </c>
      <c r="J218" s="15">
        <v>83.2</v>
      </c>
      <c r="K218" s="15">
        <v>91.2</v>
      </c>
    </row>
    <row r="219" spans="1:11" x14ac:dyDescent="0.25">
      <c r="A219" s="13">
        <v>4819124240</v>
      </c>
      <c r="B219" t="s">
        <v>591</v>
      </c>
      <c r="C219" t="s">
        <v>860</v>
      </c>
      <c r="D219" t="s">
        <v>605</v>
      </c>
      <c r="E219" s="15">
        <v>103</v>
      </c>
      <c r="F219" s="15">
        <v>102</v>
      </c>
      <c r="G219" s="15">
        <v>95.9</v>
      </c>
      <c r="H219" s="15">
        <v>112</v>
      </c>
      <c r="I219" s="15">
        <v>89.5</v>
      </c>
      <c r="J219" s="15">
        <v>110.3</v>
      </c>
      <c r="K219" s="15">
        <v>109.3</v>
      </c>
    </row>
    <row r="220" spans="1:11" x14ac:dyDescent="0.25">
      <c r="A220" s="13">
        <v>4821340300</v>
      </c>
      <c r="B220" t="s">
        <v>591</v>
      </c>
      <c r="C220" t="s">
        <v>607</v>
      </c>
      <c r="D220" t="s">
        <v>608</v>
      </c>
      <c r="E220" s="15">
        <v>88.1</v>
      </c>
      <c r="F220" s="15">
        <v>96.5</v>
      </c>
      <c r="G220" s="15">
        <v>69.3</v>
      </c>
      <c r="H220" s="15">
        <v>89.2</v>
      </c>
      <c r="I220" s="15">
        <v>103.8</v>
      </c>
      <c r="J220" s="15">
        <v>92.5</v>
      </c>
      <c r="K220" s="15">
        <v>95</v>
      </c>
    </row>
    <row r="221" spans="1:11" x14ac:dyDescent="0.25">
      <c r="A221" s="13">
        <v>4823104340</v>
      </c>
      <c r="B221" t="s">
        <v>591</v>
      </c>
      <c r="C221" t="s">
        <v>861</v>
      </c>
      <c r="D221" t="s">
        <v>609</v>
      </c>
      <c r="E221" s="15">
        <v>94.2</v>
      </c>
      <c r="F221" s="15">
        <v>99.4</v>
      </c>
      <c r="G221" s="15">
        <v>83</v>
      </c>
      <c r="H221" s="15">
        <v>112</v>
      </c>
      <c r="I221" s="15">
        <v>87.7</v>
      </c>
      <c r="J221" s="15">
        <v>86.8</v>
      </c>
      <c r="K221" s="15">
        <v>99</v>
      </c>
    </row>
    <row r="222" spans="1:11" x14ac:dyDescent="0.25">
      <c r="A222" s="13">
        <v>4815180435</v>
      </c>
      <c r="B222" t="s">
        <v>591</v>
      </c>
      <c r="C222" t="s">
        <v>601</v>
      </c>
      <c r="D222" t="s">
        <v>602</v>
      </c>
      <c r="E222" s="15">
        <v>75.900000000000006</v>
      </c>
      <c r="F222" s="15">
        <v>85.9</v>
      </c>
      <c r="G222" s="15">
        <v>61.4</v>
      </c>
      <c r="H222" s="15">
        <v>104</v>
      </c>
      <c r="I222" s="15">
        <v>85.7</v>
      </c>
      <c r="J222" s="15">
        <v>83</v>
      </c>
      <c r="K222" s="15">
        <v>72.2</v>
      </c>
    </row>
    <row r="223" spans="1:11" x14ac:dyDescent="0.25">
      <c r="A223" s="13">
        <v>4826420500</v>
      </c>
      <c r="B223" t="s">
        <v>591</v>
      </c>
      <c r="C223" t="s">
        <v>610</v>
      </c>
      <c r="D223" t="s">
        <v>612</v>
      </c>
      <c r="E223" s="15">
        <v>93.9</v>
      </c>
      <c r="F223" s="15">
        <v>99.3</v>
      </c>
      <c r="G223" s="15">
        <v>83</v>
      </c>
      <c r="H223" s="15">
        <v>103.8</v>
      </c>
      <c r="I223" s="15">
        <v>90.6</v>
      </c>
      <c r="J223" s="15">
        <v>91.3</v>
      </c>
      <c r="K223" s="15">
        <v>99.1</v>
      </c>
    </row>
    <row r="224" spans="1:11" x14ac:dyDescent="0.25">
      <c r="A224" s="13">
        <v>4830980620</v>
      </c>
      <c r="B224" t="s">
        <v>591</v>
      </c>
      <c r="C224" t="s">
        <v>615</v>
      </c>
      <c r="D224" t="s">
        <v>616</v>
      </c>
      <c r="E224" s="15">
        <v>95.4</v>
      </c>
      <c r="F224" s="15">
        <v>99.3</v>
      </c>
      <c r="G224" s="15">
        <v>84.5</v>
      </c>
      <c r="H224" s="15">
        <v>115.5</v>
      </c>
      <c r="I224" s="15">
        <v>90.4</v>
      </c>
      <c r="J224" s="15">
        <v>91.5</v>
      </c>
      <c r="K224" s="15">
        <v>99</v>
      </c>
    </row>
    <row r="225" spans="1:11" x14ac:dyDescent="0.25">
      <c r="A225" s="13">
        <v>4831180640</v>
      </c>
      <c r="B225" t="s">
        <v>591</v>
      </c>
      <c r="C225" t="s">
        <v>617</v>
      </c>
      <c r="D225" t="s">
        <v>618</v>
      </c>
      <c r="E225" s="15">
        <v>91.4</v>
      </c>
      <c r="F225" s="15">
        <v>96.7</v>
      </c>
      <c r="G225" s="15">
        <v>82.1</v>
      </c>
      <c r="H225" s="15">
        <v>93.8</v>
      </c>
      <c r="I225" s="15">
        <v>91.6</v>
      </c>
      <c r="J225" s="15">
        <v>93.1</v>
      </c>
      <c r="K225" s="15">
        <v>95.8</v>
      </c>
    </row>
    <row r="226" spans="1:11" x14ac:dyDescent="0.25">
      <c r="A226" s="13">
        <v>4832580670</v>
      </c>
      <c r="B226" t="s">
        <v>591</v>
      </c>
      <c r="C226" t="s">
        <v>619</v>
      </c>
      <c r="D226" t="s">
        <v>620</v>
      </c>
      <c r="E226" s="15">
        <v>80.900000000000006</v>
      </c>
      <c r="F226" s="15">
        <v>85.9</v>
      </c>
      <c r="G226" s="15">
        <v>56.6</v>
      </c>
      <c r="H226" s="15">
        <v>104.1</v>
      </c>
      <c r="I226" s="15">
        <v>97</v>
      </c>
      <c r="J226" s="15">
        <v>77</v>
      </c>
      <c r="K226" s="15">
        <v>89</v>
      </c>
    </row>
    <row r="227" spans="1:11" x14ac:dyDescent="0.25">
      <c r="A227" s="13">
        <v>4833260700</v>
      </c>
      <c r="B227" t="s">
        <v>591</v>
      </c>
      <c r="C227" t="s">
        <v>621</v>
      </c>
      <c r="D227" t="s">
        <v>622</v>
      </c>
      <c r="E227" s="15">
        <v>93.5</v>
      </c>
      <c r="F227" s="15">
        <v>95.9</v>
      </c>
      <c r="G227" s="15">
        <v>75</v>
      </c>
      <c r="H227" s="15">
        <v>102</v>
      </c>
      <c r="I227" s="15">
        <v>96.1</v>
      </c>
      <c r="J227" s="15">
        <v>99.2</v>
      </c>
      <c r="K227" s="15">
        <v>104.1</v>
      </c>
    </row>
    <row r="228" spans="1:11" x14ac:dyDescent="0.25">
      <c r="A228" s="13">
        <v>4834860710</v>
      </c>
      <c r="B228" t="s">
        <v>591</v>
      </c>
      <c r="C228" t="s">
        <v>623</v>
      </c>
      <c r="D228" t="s">
        <v>624</v>
      </c>
      <c r="E228" s="15">
        <v>88.3</v>
      </c>
      <c r="F228" s="15">
        <v>94.4</v>
      </c>
      <c r="G228" s="15">
        <v>72.400000000000006</v>
      </c>
      <c r="H228" s="15">
        <v>115.2</v>
      </c>
      <c r="I228" s="15">
        <v>90.3</v>
      </c>
      <c r="J228" s="15">
        <v>90.8</v>
      </c>
      <c r="K228" s="15">
        <v>90.6</v>
      </c>
    </row>
    <row r="229" spans="1:11" x14ac:dyDescent="0.25">
      <c r="A229" s="13">
        <v>4836220720</v>
      </c>
      <c r="B229" t="s">
        <v>591</v>
      </c>
      <c r="C229" t="s">
        <v>625</v>
      </c>
      <c r="D229" t="s">
        <v>626</v>
      </c>
      <c r="E229" s="15">
        <v>91.3</v>
      </c>
      <c r="F229" s="15">
        <v>96.2</v>
      </c>
      <c r="G229" s="15">
        <v>78.8</v>
      </c>
      <c r="H229" s="15">
        <v>101.1</v>
      </c>
      <c r="I229" s="15">
        <v>99.7</v>
      </c>
      <c r="J229" s="15">
        <v>90.2</v>
      </c>
      <c r="K229" s="15">
        <v>94.8</v>
      </c>
    </row>
    <row r="230" spans="1:11" x14ac:dyDescent="0.25">
      <c r="A230" s="13">
        <v>4819124770</v>
      </c>
      <c r="B230" t="s">
        <v>591</v>
      </c>
      <c r="C230" t="s">
        <v>860</v>
      </c>
      <c r="D230" t="s">
        <v>606</v>
      </c>
      <c r="E230" s="15">
        <v>121.8</v>
      </c>
      <c r="F230" s="15">
        <v>97.7</v>
      </c>
      <c r="G230" s="15">
        <v>137.80000000000001</v>
      </c>
      <c r="H230" s="15">
        <v>113.1</v>
      </c>
      <c r="I230" s="15">
        <v>97.9</v>
      </c>
      <c r="J230" s="15">
        <v>114.2</v>
      </c>
      <c r="K230" s="15">
        <v>129.30000000000001</v>
      </c>
    </row>
    <row r="231" spans="1:11" x14ac:dyDescent="0.25">
      <c r="A231" s="13">
        <v>4841700810</v>
      </c>
      <c r="B231" t="s">
        <v>591</v>
      </c>
      <c r="C231" t="s">
        <v>627</v>
      </c>
      <c r="D231" t="s">
        <v>628</v>
      </c>
      <c r="E231" s="15">
        <v>91.6</v>
      </c>
      <c r="F231" s="15">
        <v>94</v>
      </c>
      <c r="G231" s="15">
        <v>79.099999999999994</v>
      </c>
      <c r="H231" s="15">
        <v>86.8</v>
      </c>
      <c r="I231" s="15">
        <v>94.2</v>
      </c>
      <c r="J231" s="15">
        <v>105.3</v>
      </c>
      <c r="K231" s="15">
        <v>99.5</v>
      </c>
    </row>
    <row r="232" spans="1:11" x14ac:dyDescent="0.25">
      <c r="A232" s="13">
        <v>4828660880</v>
      </c>
      <c r="B232" t="s">
        <v>591</v>
      </c>
      <c r="C232" t="s">
        <v>613</v>
      </c>
      <c r="D232" t="s">
        <v>614</v>
      </c>
      <c r="E232" s="15">
        <v>92.5</v>
      </c>
      <c r="F232" s="15">
        <v>86.4</v>
      </c>
      <c r="G232" s="15">
        <v>88.7</v>
      </c>
      <c r="H232" s="15">
        <v>110</v>
      </c>
      <c r="I232" s="15">
        <v>91.3</v>
      </c>
      <c r="J232" s="15">
        <v>114.3</v>
      </c>
      <c r="K232" s="15">
        <v>90.9</v>
      </c>
    </row>
    <row r="233" spans="1:11" x14ac:dyDescent="0.25">
      <c r="A233" s="13">
        <v>4846340940</v>
      </c>
      <c r="B233" t="s">
        <v>591</v>
      </c>
      <c r="C233" t="s">
        <v>631</v>
      </c>
      <c r="D233" t="s">
        <v>632</v>
      </c>
      <c r="E233" s="15">
        <v>96.6</v>
      </c>
      <c r="F233" s="15">
        <v>98.2</v>
      </c>
      <c r="G233" s="15">
        <v>93.3</v>
      </c>
      <c r="H233" s="15">
        <v>113.7</v>
      </c>
      <c r="I233" s="15">
        <v>100.9</v>
      </c>
      <c r="J233" s="15">
        <v>101.8</v>
      </c>
      <c r="K233" s="15">
        <v>92.3</v>
      </c>
    </row>
    <row r="234" spans="1:11" x14ac:dyDescent="0.25">
      <c r="A234" s="13">
        <v>4847380970</v>
      </c>
      <c r="B234" t="s">
        <v>591</v>
      </c>
      <c r="C234" t="s">
        <v>633</v>
      </c>
      <c r="D234" t="s">
        <v>634</v>
      </c>
      <c r="E234" s="15">
        <v>91.4</v>
      </c>
      <c r="F234" s="15">
        <v>87.7</v>
      </c>
      <c r="G234" s="15">
        <v>81.599999999999994</v>
      </c>
      <c r="H234" s="15">
        <v>108.7</v>
      </c>
      <c r="I234" s="15">
        <v>90.2</v>
      </c>
      <c r="J234" s="15">
        <v>91</v>
      </c>
      <c r="K234" s="15">
        <v>97.1</v>
      </c>
    </row>
    <row r="235" spans="1:11" x14ac:dyDescent="0.25">
      <c r="A235" s="13">
        <v>4848660990</v>
      </c>
      <c r="B235" t="s">
        <v>591</v>
      </c>
      <c r="C235" t="s">
        <v>635</v>
      </c>
      <c r="D235" t="s">
        <v>636</v>
      </c>
      <c r="E235" s="15">
        <v>90.5</v>
      </c>
      <c r="F235" s="15">
        <v>96.3</v>
      </c>
      <c r="G235" s="15">
        <v>78.2</v>
      </c>
      <c r="H235" s="15">
        <v>109</v>
      </c>
      <c r="I235" s="15">
        <v>92.3</v>
      </c>
      <c r="J235" s="15">
        <v>96.7</v>
      </c>
      <c r="K235" s="15">
        <v>91.8</v>
      </c>
    </row>
    <row r="236" spans="1:11" x14ac:dyDescent="0.25">
      <c r="A236" s="13">
        <v>4916260300</v>
      </c>
      <c r="B236" t="s">
        <v>637</v>
      </c>
      <c r="C236" t="s">
        <v>638</v>
      </c>
      <c r="D236" t="s">
        <v>639</v>
      </c>
      <c r="E236" s="15">
        <v>94.4</v>
      </c>
      <c r="F236" s="15">
        <v>96.4</v>
      </c>
      <c r="G236" s="15">
        <v>89.8</v>
      </c>
      <c r="H236" s="15">
        <v>92.3</v>
      </c>
      <c r="I236" s="15">
        <v>97.2</v>
      </c>
      <c r="J236" s="15">
        <v>86.5</v>
      </c>
      <c r="K236" s="15">
        <v>98.4</v>
      </c>
    </row>
    <row r="237" spans="1:11" x14ac:dyDescent="0.25">
      <c r="A237" s="13">
        <v>4936260500</v>
      </c>
      <c r="B237" t="s">
        <v>637</v>
      </c>
      <c r="C237" t="s">
        <v>640</v>
      </c>
      <c r="D237" t="s">
        <v>641</v>
      </c>
      <c r="E237" s="15">
        <v>98</v>
      </c>
      <c r="F237" s="15">
        <v>99.1</v>
      </c>
      <c r="G237" s="15">
        <v>96</v>
      </c>
      <c r="H237" s="15">
        <v>93.2</v>
      </c>
      <c r="I237" s="15">
        <v>97.5</v>
      </c>
      <c r="J237" s="15">
        <v>88.6</v>
      </c>
      <c r="K237" s="15">
        <v>101.9</v>
      </c>
    </row>
    <row r="238" spans="1:11" x14ac:dyDescent="0.25">
      <c r="A238" s="13">
        <v>4939340800</v>
      </c>
      <c r="B238" t="s">
        <v>637</v>
      </c>
      <c r="C238" t="s">
        <v>642</v>
      </c>
      <c r="D238" t="s">
        <v>643</v>
      </c>
      <c r="E238" s="15">
        <v>102.3</v>
      </c>
      <c r="F238" s="15">
        <v>97.2</v>
      </c>
      <c r="G238" s="15">
        <v>110.8</v>
      </c>
      <c r="H238" s="15">
        <v>90.1</v>
      </c>
      <c r="I238" s="15">
        <v>103.9</v>
      </c>
      <c r="J238" s="15">
        <v>96</v>
      </c>
      <c r="K238" s="15">
        <v>101.4</v>
      </c>
    </row>
    <row r="239" spans="1:11" x14ac:dyDescent="0.25">
      <c r="A239" s="13">
        <v>4941620900</v>
      </c>
      <c r="B239" t="s">
        <v>637</v>
      </c>
      <c r="C239" t="s">
        <v>644</v>
      </c>
      <c r="D239" t="s">
        <v>645</v>
      </c>
      <c r="E239" s="15">
        <v>106.5</v>
      </c>
      <c r="F239" s="15">
        <v>99.8</v>
      </c>
      <c r="G239" s="15">
        <v>117.8</v>
      </c>
      <c r="H239" s="15">
        <v>92.8</v>
      </c>
      <c r="I239" s="15">
        <v>104.2</v>
      </c>
      <c r="J239" s="15">
        <v>93.1</v>
      </c>
      <c r="K239" s="15">
        <v>106.5</v>
      </c>
    </row>
    <row r="240" spans="1:11" x14ac:dyDescent="0.25">
      <c r="A240" s="13">
        <v>4941100850</v>
      </c>
      <c r="B240" t="s">
        <v>637</v>
      </c>
      <c r="C240" t="s">
        <v>834</v>
      </c>
      <c r="D240" t="s">
        <v>835</v>
      </c>
      <c r="E240" s="15">
        <v>106.4</v>
      </c>
      <c r="F240" s="15">
        <v>98.8</v>
      </c>
      <c r="G240" s="15">
        <v>118.1</v>
      </c>
      <c r="H240" s="15">
        <v>98.9</v>
      </c>
      <c r="I240" s="15">
        <v>101.6</v>
      </c>
      <c r="J240" s="15">
        <v>87.3</v>
      </c>
      <c r="K240" s="15">
        <v>106.2</v>
      </c>
    </row>
    <row r="241" spans="1:11" x14ac:dyDescent="0.25">
      <c r="A241" s="13">
        <v>5015540200</v>
      </c>
      <c r="B241" t="s">
        <v>646</v>
      </c>
      <c r="C241" t="s">
        <v>647</v>
      </c>
      <c r="D241" t="s">
        <v>648</v>
      </c>
      <c r="E241" s="15">
        <v>114.9</v>
      </c>
      <c r="F241" s="15">
        <v>103.1</v>
      </c>
      <c r="G241" s="15">
        <v>131.4</v>
      </c>
      <c r="H241" s="15">
        <v>120.8</v>
      </c>
      <c r="I241" s="15">
        <v>115.6</v>
      </c>
      <c r="J241" s="15">
        <v>106.2</v>
      </c>
      <c r="K241" s="15">
        <v>106.1</v>
      </c>
    </row>
    <row r="242" spans="1:11" x14ac:dyDescent="0.25">
      <c r="A242" s="13">
        <v>5147894170</v>
      </c>
      <c r="B242" t="s">
        <v>649</v>
      </c>
      <c r="C242" t="s">
        <v>267</v>
      </c>
      <c r="D242" t="s">
        <v>836</v>
      </c>
      <c r="E242" s="15">
        <v>134.5</v>
      </c>
      <c r="F242" s="15">
        <v>115.7</v>
      </c>
      <c r="G242" s="15">
        <v>191.8</v>
      </c>
      <c r="H242" s="15">
        <v>99.4</v>
      </c>
      <c r="I242" s="15">
        <v>115.5</v>
      </c>
      <c r="J242" s="15">
        <v>108.8</v>
      </c>
      <c r="K242" s="15">
        <v>113.6</v>
      </c>
    </row>
    <row r="243" spans="1:11" x14ac:dyDescent="0.25">
      <c r="A243" s="13">
        <v>5147894173</v>
      </c>
      <c r="B243" t="s">
        <v>649</v>
      </c>
      <c r="C243" t="s">
        <v>267</v>
      </c>
      <c r="D243" t="s">
        <v>666</v>
      </c>
      <c r="E243" s="15">
        <v>140.1</v>
      </c>
      <c r="F243" s="15">
        <v>116.9</v>
      </c>
      <c r="G243" s="15">
        <v>218</v>
      </c>
      <c r="H243" s="15">
        <v>99.4</v>
      </c>
      <c r="I243" s="15">
        <v>102.2</v>
      </c>
      <c r="J243" s="15">
        <v>113.3</v>
      </c>
      <c r="K243" s="15">
        <v>110.4</v>
      </c>
    </row>
    <row r="244" spans="1:11" x14ac:dyDescent="0.25">
      <c r="A244" s="13">
        <v>5113980150</v>
      </c>
      <c r="B244" t="s">
        <v>649</v>
      </c>
      <c r="C244" t="s">
        <v>650</v>
      </c>
      <c r="D244" t="s">
        <v>651</v>
      </c>
      <c r="E244" s="15">
        <v>95.8</v>
      </c>
      <c r="F244" s="15">
        <v>97.3</v>
      </c>
      <c r="G244" s="15">
        <v>90.3</v>
      </c>
      <c r="H244" s="15">
        <v>96.2</v>
      </c>
      <c r="I244" s="15">
        <v>89.8</v>
      </c>
      <c r="J244" s="15">
        <v>91.9</v>
      </c>
      <c r="K244" s="15">
        <v>101.7</v>
      </c>
    </row>
    <row r="245" spans="1:11" x14ac:dyDescent="0.25">
      <c r="A245" s="13">
        <v>5116820175</v>
      </c>
      <c r="B245" t="s">
        <v>649</v>
      </c>
      <c r="C245" t="s">
        <v>652</v>
      </c>
      <c r="D245" t="s">
        <v>653</v>
      </c>
      <c r="E245" s="15">
        <v>102.6</v>
      </c>
      <c r="F245" s="15">
        <v>99.1</v>
      </c>
      <c r="G245" s="15">
        <v>106.3</v>
      </c>
      <c r="H245" s="15">
        <v>103.6</v>
      </c>
      <c r="I245" s="15">
        <v>93.8</v>
      </c>
      <c r="J245" s="15">
        <v>95</v>
      </c>
      <c r="K245" s="15">
        <v>104.2</v>
      </c>
    </row>
    <row r="246" spans="1:11" x14ac:dyDescent="0.25">
      <c r="A246" s="13">
        <v>5119260225</v>
      </c>
      <c r="B246" t="s">
        <v>649</v>
      </c>
      <c r="C246" t="s">
        <v>654</v>
      </c>
      <c r="D246" t="s">
        <v>655</v>
      </c>
      <c r="E246" s="15">
        <v>87.4</v>
      </c>
      <c r="F246" s="15">
        <v>96.4</v>
      </c>
      <c r="G246" s="15">
        <v>72.2</v>
      </c>
      <c r="H246" s="15">
        <v>96.3</v>
      </c>
      <c r="I246" s="15">
        <v>89.8</v>
      </c>
      <c r="J246" s="15">
        <v>99</v>
      </c>
      <c r="K246" s="15">
        <v>91.1</v>
      </c>
    </row>
    <row r="247" spans="1:11" x14ac:dyDescent="0.25">
      <c r="A247" s="13">
        <v>5147260400</v>
      </c>
      <c r="B247" t="s">
        <v>649</v>
      </c>
      <c r="C247" t="s">
        <v>664</v>
      </c>
      <c r="D247" t="s">
        <v>665</v>
      </c>
      <c r="E247" s="15">
        <v>104.1</v>
      </c>
      <c r="F247" s="15">
        <v>101.1</v>
      </c>
      <c r="G247" s="15">
        <v>100</v>
      </c>
      <c r="H247" s="15">
        <v>107.6</v>
      </c>
      <c r="I247" s="15">
        <v>98.1</v>
      </c>
      <c r="J247" s="15">
        <v>96.9</v>
      </c>
      <c r="K247" s="15">
        <v>110.4</v>
      </c>
    </row>
    <row r="248" spans="1:11" x14ac:dyDescent="0.25">
      <c r="A248" s="13">
        <v>5131340450</v>
      </c>
      <c r="B248" t="s">
        <v>649</v>
      </c>
      <c r="C248" t="s">
        <v>656</v>
      </c>
      <c r="D248" t="s">
        <v>657</v>
      </c>
      <c r="E248" s="15">
        <v>91.7</v>
      </c>
      <c r="F248" s="15">
        <v>95.7</v>
      </c>
      <c r="G248" s="15">
        <v>77.8</v>
      </c>
      <c r="H248" s="15">
        <v>113</v>
      </c>
      <c r="I248" s="15">
        <v>90.6</v>
      </c>
      <c r="J248" s="15">
        <v>102.3</v>
      </c>
      <c r="K248" s="15">
        <v>94.5</v>
      </c>
    </row>
    <row r="249" spans="1:11" x14ac:dyDescent="0.25">
      <c r="A249" s="13">
        <v>5132300500</v>
      </c>
      <c r="B249" t="s">
        <v>649</v>
      </c>
      <c r="C249" t="s">
        <v>658</v>
      </c>
      <c r="D249" t="s">
        <v>659</v>
      </c>
      <c r="E249" s="15">
        <v>88.2</v>
      </c>
      <c r="F249" s="15">
        <v>96.4</v>
      </c>
      <c r="G249" s="15">
        <v>70.5</v>
      </c>
      <c r="H249" s="15">
        <v>100.3</v>
      </c>
      <c r="I249" s="15">
        <v>88.1</v>
      </c>
      <c r="J249" s="15">
        <v>101.3</v>
      </c>
      <c r="K249" s="15">
        <v>94</v>
      </c>
    </row>
    <row r="250" spans="1:11" x14ac:dyDescent="0.25">
      <c r="A250" s="13">
        <v>5140060800</v>
      </c>
      <c r="B250" t="s">
        <v>649</v>
      </c>
      <c r="C250" t="s">
        <v>660</v>
      </c>
      <c r="D250" t="s">
        <v>661</v>
      </c>
      <c r="E250" s="15">
        <v>96.1</v>
      </c>
      <c r="F250" s="15">
        <v>100.2</v>
      </c>
      <c r="G250" s="15">
        <v>84.5</v>
      </c>
      <c r="H250" s="15">
        <v>105.1</v>
      </c>
      <c r="I250" s="15">
        <v>101.8</v>
      </c>
      <c r="J250" s="15">
        <v>96.2</v>
      </c>
      <c r="K250" s="15">
        <v>100</v>
      </c>
    </row>
    <row r="251" spans="1:11" x14ac:dyDescent="0.25">
      <c r="A251" s="13">
        <v>5140220830</v>
      </c>
      <c r="B251" t="s">
        <v>649</v>
      </c>
      <c r="C251" t="s">
        <v>662</v>
      </c>
      <c r="D251" t="s">
        <v>663</v>
      </c>
      <c r="E251" s="15">
        <v>92.8</v>
      </c>
      <c r="F251" s="15">
        <v>91.7</v>
      </c>
      <c r="G251" s="15">
        <v>80.8</v>
      </c>
      <c r="H251" s="15">
        <v>114.8</v>
      </c>
      <c r="I251" s="15">
        <v>98.7</v>
      </c>
      <c r="J251" s="15">
        <v>91.6</v>
      </c>
      <c r="K251" s="15">
        <v>96.2</v>
      </c>
    </row>
    <row r="252" spans="1:11" x14ac:dyDescent="0.25">
      <c r="A252" s="13">
        <v>5149020950</v>
      </c>
      <c r="B252" t="s">
        <v>649</v>
      </c>
      <c r="C252" t="s">
        <v>667</v>
      </c>
      <c r="D252" s="14" t="s">
        <v>668</v>
      </c>
      <c r="E252" s="15">
        <v>101.3</v>
      </c>
      <c r="F252" s="15">
        <v>96.2</v>
      </c>
      <c r="G252" s="15">
        <v>92.2</v>
      </c>
      <c r="H252" s="15">
        <v>104.4</v>
      </c>
      <c r="I252" s="15">
        <v>93.5</v>
      </c>
      <c r="J252" s="15">
        <v>132.69999999999999</v>
      </c>
      <c r="K252" s="15">
        <v>108</v>
      </c>
    </row>
    <row r="253" spans="1:11" x14ac:dyDescent="0.25">
      <c r="A253" s="13">
        <v>5313380050</v>
      </c>
      <c r="B253" t="s">
        <v>669</v>
      </c>
      <c r="C253" t="s">
        <v>670</v>
      </c>
      <c r="D253" t="s">
        <v>671</v>
      </c>
      <c r="E253" s="15">
        <v>122.6</v>
      </c>
      <c r="F253" s="15">
        <v>107.8</v>
      </c>
      <c r="G253" s="15">
        <v>143.5</v>
      </c>
      <c r="H253" s="15">
        <v>90.8</v>
      </c>
      <c r="I253" s="15">
        <v>116.5</v>
      </c>
      <c r="J253" s="15">
        <v>110.8</v>
      </c>
      <c r="K253" s="15">
        <v>124</v>
      </c>
    </row>
    <row r="254" spans="1:11" x14ac:dyDescent="0.25">
      <c r="A254" s="13">
        <v>5342644350</v>
      </c>
      <c r="B254" t="s">
        <v>669</v>
      </c>
      <c r="C254" t="s">
        <v>862</v>
      </c>
      <c r="D254" t="s">
        <v>906</v>
      </c>
      <c r="E254" s="15">
        <v>126.1</v>
      </c>
      <c r="F254" s="15">
        <v>112.2</v>
      </c>
      <c r="G254" s="15">
        <v>158.69999999999999</v>
      </c>
      <c r="H254" s="15">
        <v>94.1</v>
      </c>
      <c r="I254" s="15">
        <v>111.9</v>
      </c>
      <c r="J254" s="15">
        <v>116.7</v>
      </c>
      <c r="K254" s="15">
        <v>119</v>
      </c>
    </row>
    <row r="255" spans="1:11" x14ac:dyDescent="0.25">
      <c r="A255" s="13">
        <v>5328420740</v>
      </c>
      <c r="B255" t="s">
        <v>669</v>
      </c>
      <c r="C255" t="s">
        <v>672</v>
      </c>
      <c r="D255" t="s">
        <v>673</v>
      </c>
      <c r="E255" s="15">
        <v>97.6</v>
      </c>
      <c r="F255" s="15">
        <v>102.8</v>
      </c>
      <c r="G255" s="15">
        <v>95.4</v>
      </c>
      <c r="H255" s="15">
        <v>88.4</v>
      </c>
      <c r="I255" s="15">
        <v>109.8</v>
      </c>
      <c r="J255" s="15">
        <v>117.7</v>
      </c>
      <c r="K255" s="15">
        <v>93.6</v>
      </c>
    </row>
    <row r="256" spans="1:11" x14ac:dyDescent="0.25">
      <c r="A256" s="13">
        <v>5342644700</v>
      </c>
      <c r="B256" t="s">
        <v>669</v>
      </c>
      <c r="C256" t="s">
        <v>907</v>
      </c>
      <c r="D256" t="s">
        <v>908</v>
      </c>
      <c r="E256" s="15">
        <v>120.1</v>
      </c>
      <c r="F256" s="15">
        <v>116.2</v>
      </c>
      <c r="G256" s="15">
        <v>145.9</v>
      </c>
      <c r="H256" s="15">
        <v>96.2</v>
      </c>
      <c r="I256" s="15">
        <v>117.9</v>
      </c>
      <c r="J256" s="15">
        <v>107.7</v>
      </c>
      <c r="K256" s="15">
        <v>109.3</v>
      </c>
    </row>
    <row r="257" spans="1:11" x14ac:dyDescent="0.25">
      <c r="A257" s="13">
        <v>5314740500</v>
      </c>
      <c r="B257" t="s">
        <v>669</v>
      </c>
      <c r="C257" t="s">
        <v>847</v>
      </c>
      <c r="D257" t="s">
        <v>680</v>
      </c>
      <c r="E257" s="15">
        <v>119.5</v>
      </c>
      <c r="F257" s="15">
        <v>109</v>
      </c>
      <c r="G257" s="15">
        <v>125.9</v>
      </c>
      <c r="H257" s="15">
        <v>89.3</v>
      </c>
      <c r="I257" s="15">
        <v>128.9</v>
      </c>
      <c r="J257" s="15">
        <v>129.4</v>
      </c>
      <c r="K257" s="15">
        <v>123.5</v>
      </c>
    </row>
    <row r="258" spans="1:11" x14ac:dyDescent="0.25">
      <c r="A258" s="13">
        <v>5334180690</v>
      </c>
      <c r="B258" t="s">
        <v>669</v>
      </c>
      <c r="C258" t="s">
        <v>674</v>
      </c>
      <c r="D258" t="s">
        <v>675</v>
      </c>
      <c r="E258" s="15">
        <v>101.1</v>
      </c>
      <c r="F258" s="15">
        <v>106.6</v>
      </c>
      <c r="G258" s="15">
        <v>99.7</v>
      </c>
      <c r="H258" s="15">
        <v>78.3</v>
      </c>
      <c r="I258" s="15">
        <v>112.6</v>
      </c>
      <c r="J258" s="15">
        <v>120</v>
      </c>
      <c r="K258" s="15">
        <v>100.2</v>
      </c>
    </row>
    <row r="259" spans="1:11" x14ac:dyDescent="0.25">
      <c r="A259" s="13">
        <v>5334580720</v>
      </c>
      <c r="B259" t="s">
        <v>669</v>
      </c>
      <c r="C259" t="s">
        <v>676</v>
      </c>
      <c r="D259" t="s">
        <v>677</v>
      </c>
      <c r="E259" s="15">
        <v>116.5</v>
      </c>
      <c r="F259" s="15">
        <v>108.3</v>
      </c>
      <c r="G259" s="15">
        <v>134.30000000000001</v>
      </c>
      <c r="H259" s="15">
        <v>90.4</v>
      </c>
      <c r="I259" s="15">
        <v>111.9</v>
      </c>
      <c r="J259" s="15">
        <v>126.6</v>
      </c>
      <c r="K259" s="15">
        <v>112.2</v>
      </c>
    </row>
    <row r="260" spans="1:11" x14ac:dyDescent="0.25">
      <c r="A260" s="13">
        <v>5336500700</v>
      </c>
      <c r="B260" t="s">
        <v>669</v>
      </c>
      <c r="C260" t="s">
        <v>678</v>
      </c>
      <c r="D260" t="s">
        <v>679</v>
      </c>
      <c r="E260" s="15">
        <v>114.8</v>
      </c>
      <c r="F260" s="15">
        <v>108.4</v>
      </c>
      <c r="G260" s="15">
        <v>122.5</v>
      </c>
      <c r="H260" s="15">
        <v>97.1</v>
      </c>
      <c r="I260" s="15">
        <v>125.3</v>
      </c>
      <c r="J260" s="15">
        <v>125.7</v>
      </c>
      <c r="K260" s="15">
        <v>111.9</v>
      </c>
    </row>
    <row r="261" spans="1:11" x14ac:dyDescent="0.25">
      <c r="A261" s="13">
        <v>5342644800</v>
      </c>
      <c r="B261" t="s">
        <v>669</v>
      </c>
      <c r="C261" t="s">
        <v>862</v>
      </c>
      <c r="D261" t="s">
        <v>681</v>
      </c>
      <c r="E261" s="15">
        <v>144.5</v>
      </c>
      <c r="F261" s="15">
        <v>117</v>
      </c>
      <c r="G261" s="15">
        <v>210.1</v>
      </c>
      <c r="H261" s="15">
        <v>102</v>
      </c>
      <c r="I261" s="15">
        <v>125.6</v>
      </c>
      <c r="J261" s="15">
        <v>134.5</v>
      </c>
      <c r="K261" s="15">
        <v>120.2</v>
      </c>
    </row>
    <row r="262" spans="1:11" x14ac:dyDescent="0.25">
      <c r="A262" s="13">
        <v>5344060840</v>
      </c>
      <c r="B262" t="s">
        <v>669</v>
      </c>
      <c r="C262" t="s">
        <v>682</v>
      </c>
      <c r="D262" t="s">
        <v>683</v>
      </c>
      <c r="E262" s="15">
        <v>101.2</v>
      </c>
      <c r="F262" s="15">
        <v>109.2</v>
      </c>
      <c r="G262" s="15">
        <v>96</v>
      </c>
      <c r="H262" s="15">
        <v>93.9</v>
      </c>
      <c r="I262" s="15">
        <v>104.5</v>
      </c>
      <c r="J262" s="15">
        <v>111.4</v>
      </c>
      <c r="K262" s="15">
        <v>101.4</v>
      </c>
    </row>
    <row r="263" spans="1:11" x14ac:dyDescent="0.25">
      <c r="A263" s="13">
        <v>5345104880</v>
      </c>
      <c r="B263" t="s">
        <v>669</v>
      </c>
      <c r="C263" t="s">
        <v>886</v>
      </c>
      <c r="D263" t="s">
        <v>887</v>
      </c>
      <c r="E263" s="15">
        <v>119.2</v>
      </c>
      <c r="F263" s="15">
        <v>113.3</v>
      </c>
      <c r="G263" s="15">
        <v>132.5</v>
      </c>
      <c r="H263" s="15">
        <v>94.8</v>
      </c>
      <c r="I263" s="15">
        <v>130.4</v>
      </c>
      <c r="J263" s="15">
        <v>127.1</v>
      </c>
      <c r="K263" s="15">
        <v>113.5</v>
      </c>
    </row>
    <row r="264" spans="1:11" x14ac:dyDescent="0.25">
      <c r="A264" s="13">
        <v>5349420950</v>
      </c>
      <c r="B264" t="s">
        <v>669</v>
      </c>
      <c r="C264" t="s">
        <v>686</v>
      </c>
      <c r="D264" t="s">
        <v>687</v>
      </c>
      <c r="E264" s="15">
        <v>98.4</v>
      </c>
      <c r="F264" s="15">
        <v>106.1</v>
      </c>
      <c r="G264" s="15">
        <v>87.8</v>
      </c>
      <c r="H264" s="15">
        <v>90.5</v>
      </c>
      <c r="I264" s="15">
        <v>109.8</v>
      </c>
      <c r="J264" s="15">
        <v>110</v>
      </c>
      <c r="K264" s="15">
        <v>101.2</v>
      </c>
    </row>
    <row r="265" spans="1:11" x14ac:dyDescent="0.25">
      <c r="A265" s="13">
        <v>5416620200</v>
      </c>
      <c r="B265" t="s">
        <v>688</v>
      </c>
      <c r="C265" t="s">
        <v>848</v>
      </c>
      <c r="D265" t="s">
        <v>849</v>
      </c>
      <c r="E265" s="15">
        <v>89.8</v>
      </c>
      <c r="F265" s="15">
        <v>99.4</v>
      </c>
      <c r="G265" s="15">
        <v>61.8</v>
      </c>
      <c r="H265" s="15">
        <v>97.3</v>
      </c>
      <c r="I265" s="15">
        <v>100.8</v>
      </c>
      <c r="J265" s="15">
        <v>102.8</v>
      </c>
      <c r="K265" s="15">
        <v>102.1</v>
      </c>
    </row>
    <row r="266" spans="1:11" x14ac:dyDescent="0.25">
      <c r="A266" s="13">
        <v>5434060550</v>
      </c>
      <c r="B266" t="s">
        <v>688</v>
      </c>
      <c r="C266" t="s">
        <v>689</v>
      </c>
      <c r="D266" t="s">
        <v>690</v>
      </c>
      <c r="E266" s="15">
        <v>90.7</v>
      </c>
      <c r="F266" s="15">
        <v>95.9</v>
      </c>
      <c r="G266" s="15">
        <v>80</v>
      </c>
      <c r="H266" s="15">
        <v>91.7</v>
      </c>
      <c r="I266" s="15">
        <v>94.7</v>
      </c>
      <c r="J266" s="15">
        <v>91.1</v>
      </c>
      <c r="K266" s="15">
        <v>95.9</v>
      </c>
    </row>
    <row r="267" spans="1:11" x14ac:dyDescent="0.25">
      <c r="A267" s="13">
        <v>5520740250</v>
      </c>
      <c r="B267" t="s">
        <v>691</v>
      </c>
      <c r="C267" t="s">
        <v>692</v>
      </c>
      <c r="D267" t="s">
        <v>693</v>
      </c>
      <c r="E267" s="15">
        <v>98.3</v>
      </c>
      <c r="F267" s="15">
        <v>97.1</v>
      </c>
      <c r="G267" s="15">
        <v>89.9</v>
      </c>
      <c r="H267" s="15">
        <v>105.5</v>
      </c>
      <c r="I267" s="15">
        <v>104.7</v>
      </c>
      <c r="J267" s="15">
        <v>108.1</v>
      </c>
      <c r="K267" s="15">
        <v>100.8</v>
      </c>
    </row>
    <row r="268" spans="1:11" x14ac:dyDescent="0.25">
      <c r="A268" s="13">
        <v>5522540275</v>
      </c>
      <c r="B268" t="s">
        <v>691</v>
      </c>
      <c r="C268" t="s">
        <v>694</v>
      </c>
      <c r="D268" t="s">
        <v>695</v>
      </c>
      <c r="E268" s="15">
        <v>90.2</v>
      </c>
      <c r="F268" s="15">
        <v>98.7</v>
      </c>
      <c r="G268" s="15">
        <v>64.5</v>
      </c>
      <c r="H268" s="15">
        <v>102.8</v>
      </c>
      <c r="I268" s="15">
        <v>100.8</v>
      </c>
      <c r="J268" s="15">
        <v>117.5</v>
      </c>
      <c r="K268" s="15">
        <v>97.6</v>
      </c>
    </row>
    <row r="269" spans="1:11" x14ac:dyDescent="0.25">
      <c r="A269" s="13">
        <v>5524580300</v>
      </c>
      <c r="B269" t="s">
        <v>691</v>
      </c>
      <c r="C269" t="s">
        <v>696</v>
      </c>
      <c r="D269" t="s">
        <v>697</v>
      </c>
      <c r="E269" s="15">
        <v>89.7</v>
      </c>
      <c r="F269" s="15">
        <v>92.3</v>
      </c>
      <c r="G269" s="15">
        <v>76.5</v>
      </c>
      <c r="H269" s="15">
        <v>97.7</v>
      </c>
      <c r="I269" s="15">
        <v>98.6</v>
      </c>
      <c r="J269" s="15">
        <v>94.9</v>
      </c>
      <c r="K269" s="15">
        <v>94.3</v>
      </c>
    </row>
    <row r="270" spans="1:11" x14ac:dyDescent="0.25">
      <c r="A270" s="13">
        <v>5531540500</v>
      </c>
      <c r="B270" t="s">
        <v>691</v>
      </c>
      <c r="C270" t="s">
        <v>698</v>
      </c>
      <c r="D270" t="s">
        <v>699</v>
      </c>
      <c r="E270" s="15">
        <v>103.8</v>
      </c>
      <c r="F270" s="15">
        <v>101.3</v>
      </c>
      <c r="G270" s="15">
        <v>98.2</v>
      </c>
      <c r="H270" s="15">
        <v>108.4</v>
      </c>
      <c r="I270" s="15">
        <v>98.6</v>
      </c>
      <c r="J270" s="15">
        <v>122.6</v>
      </c>
      <c r="K270" s="15">
        <v>106.9</v>
      </c>
    </row>
    <row r="271" spans="1:11" x14ac:dyDescent="0.25">
      <c r="A271" s="13">
        <v>5549220550</v>
      </c>
      <c r="B271" t="s">
        <v>691</v>
      </c>
      <c r="C271" t="s">
        <v>702</v>
      </c>
      <c r="D271" t="s">
        <v>703</v>
      </c>
      <c r="E271" s="15">
        <v>86.7</v>
      </c>
      <c r="F271" s="15">
        <v>95.9</v>
      </c>
      <c r="G271" s="15">
        <v>76.8</v>
      </c>
      <c r="H271" s="15">
        <v>94.9</v>
      </c>
      <c r="I271" s="15">
        <v>90.1</v>
      </c>
      <c r="J271" s="15">
        <v>125.9</v>
      </c>
      <c r="K271" s="15">
        <v>81.900000000000006</v>
      </c>
    </row>
    <row r="272" spans="1:11" x14ac:dyDescent="0.25">
      <c r="A272" s="13">
        <v>5533340580</v>
      </c>
      <c r="B272" t="s">
        <v>691</v>
      </c>
      <c r="C272" t="s">
        <v>700</v>
      </c>
      <c r="D272" t="s">
        <v>701</v>
      </c>
      <c r="E272" s="15">
        <v>101.3</v>
      </c>
      <c r="F272" s="15">
        <v>102.1</v>
      </c>
      <c r="G272" s="15">
        <v>100.6</v>
      </c>
      <c r="H272" s="15">
        <v>107.2</v>
      </c>
      <c r="I272" s="15">
        <v>98.9</v>
      </c>
      <c r="J272" s="15">
        <v>113.1</v>
      </c>
      <c r="K272" s="15">
        <v>98.7</v>
      </c>
    </row>
    <row r="273" spans="1:11" x14ac:dyDescent="0.25">
      <c r="A273" s="13">
        <v>5616220100</v>
      </c>
      <c r="B273" t="s">
        <v>704</v>
      </c>
      <c r="C273" t="s">
        <v>705</v>
      </c>
      <c r="D273" t="s">
        <v>706</v>
      </c>
      <c r="E273" s="15">
        <v>90.6</v>
      </c>
      <c r="F273" s="15">
        <v>100.6</v>
      </c>
      <c r="G273" s="15">
        <v>73.400000000000006</v>
      </c>
      <c r="H273" s="15">
        <v>86.6</v>
      </c>
      <c r="I273" s="15">
        <v>95.8</v>
      </c>
      <c r="J273" s="15">
        <v>95.4</v>
      </c>
      <c r="K273" s="15">
        <v>99.2</v>
      </c>
    </row>
    <row r="274" spans="1:11" x14ac:dyDescent="0.25">
      <c r="A274" s="13">
        <v>5616940300</v>
      </c>
      <c r="B274" t="s">
        <v>704</v>
      </c>
      <c r="C274" t="s">
        <v>850</v>
      </c>
      <c r="D274" t="s">
        <v>851</v>
      </c>
      <c r="E274" s="15">
        <v>96.2</v>
      </c>
      <c r="F274" s="15">
        <v>102.2</v>
      </c>
      <c r="G274" s="15">
        <v>90.2</v>
      </c>
      <c r="H274" s="15">
        <v>84.4</v>
      </c>
      <c r="I274" s="15">
        <v>93.6</v>
      </c>
      <c r="J274" s="15">
        <v>103.3</v>
      </c>
      <c r="K274" s="15">
        <v>101.3</v>
      </c>
    </row>
    <row r="275" spans="1:11" x14ac:dyDescent="0.25">
      <c r="A275" s="13">
        <v>5629660500</v>
      </c>
      <c r="B275" t="s">
        <v>704</v>
      </c>
      <c r="C275" t="s">
        <v>707</v>
      </c>
      <c r="D275" t="s">
        <v>708</v>
      </c>
      <c r="E275" s="15">
        <v>91.6</v>
      </c>
      <c r="F275" s="15">
        <v>103.3</v>
      </c>
      <c r="G275" s="15">
        <v>78.400000000000006</v>
      </c>
      <c r="H275" s="15">
        <v>86.2</v>
      </c>
      <c r="I275" s="15">
        <v>97.4</v>
      </c>
      <c r="J275" s="15">
        <v>97.1</v>
      </c>
      <c r="K275" s="15">
        <v>96.4</v>
      </c>
    </row>
    <row r="276" spans="1:11" x14ac:dyDescent="0.25">
      <c r="A276" s="13">
        <v>7241980700</v>
      </c>
      <c r="B276" t="s">
        <v>709</v>
      </c>
      <c r="C276" t="s">
        <v>852</v>
      </c>
      <c r="D276" t="s">
        <v>853</v>
      </c>
      <c r="E276" s="15">
        <v>96.6</v>
      </c>
      <c r="F276" s="15">
        <v>108.1</v>
      </c>
      <c r="G276" s="15">
        <v>84.3</v>
      </c>
      <c r="H276" s="15">
        <v>138.69999999999999</v>
      </c>
      <c r="I276" s="15">
        <v>89.6</v>
      </c>
      <c r="J276" s="15">
        <v>71</v>
      </c>
      <c r="K276" s="15">
        <v>95.6</v>
      </c>
    </row>
  </sheetData>
  <sortState xmlns:xlrd2="http://schemas.microsoft.com/office/spreadsheetml/2017/richdata2" ref="A6:K266">
    <sortCondition ref="B6:B266"/>
    <sortCondition ref="D6:D266"/>
  </sortState>
  <conditionalFormatting sqref="E1:K1">
    <cfRule type="cellIs" dxfId="80" priority="1" stopIfTrue="1" operator="equal">
      <formula>$E1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BM285"/>
  <sheetViews>
    <sheetView zoomScaleNormal="100" workbookViewId="0">
      <pane xSplit="4" ySplit="3" topLeftCell="E159" activePane="bottomRight" state="frozen"/>
      <selection pane="topRight" activeCell="E1" sqref="E1"/>
      <selection pane="bottomLeft" activeCell="A4" sqref="A4"/>
      <selection pane="bottomRight" activeCell="A187" sqref="A187"/>
    </sheetView>
  </sheetViews>
  <sheetFormatPr defaultRowHeight="12.5" x14ac:dyDescent="0.25"/>
  <cols>
    <col min="1" max="1" width="15.26953125" bestFit="1" customWidth="1"/>
    <col min="3" max="3" width="39" customWidth="1"/>
    <col min="4" max="4" width="35.81640625" bestFit="1" customWidth="1"/>
    <col min="5" max="30" width="9.453125" bestFit="1" customWidth="1"/>
    <col min="31" max="31" width="12" bestFit="1" customWidth="1"/>
    <col min="32" max="32" width="14.453125" bestFit="1" customWidth="1"/>
    <col min="33" max="33" width="9.26953125" customWidth="1"/>
    <col min="34" max="34" width="12" bestFit="1" customWidth="1"/>
    <col min="35" max="45" width="9.453125" bestFit="1" customWidth="1"/>
    <col min="46" max="46" width="10.7265625" customWidth="1"/>
    <col min="47" max="65" width="9.453125" bestFit="1" customWidth="1"/>
  </cols>
  <sheetData>
    <row r="1" spans="1:65" ht="13" x14ac:dyDescent="0.3">
      <c r="A1" s="7"/>
      <c r="B1" s="7"/>
      <c r="C1" s="7" t="s">
        <v>166</v>
      </c>
      <c r="D1" s="7" t="s">
        <v>911</v>
      </c>
      <c r="E1" s="8">
        <v>1</v>
      </c>
      <c r="F1" s="8">
        <v>2</v>
      </c>
      <c r="G1" s="8">
        <v>3</v>
      </c>
      <c r="H1" s="8">
        <v>4</v>
      </c>
      <c r="I1" s="8">
        <v>5</v>
      </c>
      <c r="J1" s="8">
        <v>6</v>
      </c>
      <c r="K1" s="8">
        <v>7</v>
      </c>
      <c r="L1" s="8">
        <v>8</v>
      </c>
      <c r="M1" s="8">
        <v>9</v>
      </c>
      <c r="N1" s="8">
        <v>10</v>
      </c>
      <c r="O1" s="8">
        <v>11</v>
      </c>
      <c r="P1" s="8">
        <v>12</v>
      </c>
      <c r="Q1" s="8">
        <v>13</v>
      </c>
      <c r="R1" s="8">
        <v>14</v>
      </c>
      <c r="S1" s="8">
        <v>15</v>
      </c>
      <c r="T1" s="8">
        <v>16</v>
      </c>
      <c r="U1" s="8">
        <v>17</v>
      </c>
      <c r="V1" s="8">
        <v>18</v>
      </c>
      <c r="W1" s="8">
        <v>19</v>
      </c>
      <c r="X1" s="8">
        <v>20</v>
      </c>
      <c r="Y1" s="8">
        <v>21</v>
      </c>
      <c r="Z1" s="8">
        <v>22</v>
      </c>
      <c r="AA1" s="8">
        <v>23</v>
      </c>
      <c r="AB1" s="8">
        <v>24</v>
      </c>
      <c r="AC1" s="8">
        <v>25</v>
      </c>
      <c r="AD1" s="8">
        <v>26</v>
      </c>
      <c r="AE1" s="8">
        <v>27</v>
      </c>
      <c r="AF1" s="8" t="s">
        <v>85</v>
      </c>
      <c r="AG1" s="8" t="s">
        <v>88</v>
      </c>
      <c r="AH1" s="8" t="s">
        <v>91</v>
      </c>
      <c r="AI1" s="8" t="s">
        <v>710</v>
      </c>
      <c r="AJ1" s="8" t="s">
        <v>711</v>
      </c>
      <c r="AK1" s="8">
        <v>30</v>
      </c>
      <c r="AL1" s="8" t="s">
        <v>36</v>
      </c>
      <c r="AM1" s="8">
        <v>31</v>
      </c>
      <c r="AN1" s="8">
        <v>32</v>
      </c>
      <c r="AO1" s="8">
        <v>33</v>
      </c>
      <c r="AP1" s="8">
        <v>34</v>
      </c>
      <c r="AQ1" s="8">
        <v>35</v>
      </c>
      <c r="AR1" s="8">
        <v>36</v>
      </c>
      <c r="AS1" s="8">
        <v>37</v>
      </c>
      <c r="AT1" s="8">
        <v>38</v>
      </c>
      <c r="AU1" s="8">
        <v>39</v>
      </c>
      <c r="AV1" s="8">
        <v>40</v>
      </c>
      <c r="AW1" s="8">
        <v>41</v>
      </c>
      <c r="AX1" s="8">
        <v>42</v>
      </c>
      <c r="AY1" s="8">
        <v>43</v>
      </c>
      <c r="AZ1" s="8">
        <v>44</v>
      </c>
      <c r="BA1" s="8">
        <v>45</v>
      </c>
      <c r="BB1" s="8">
        <v>46</v>
      </c>
      <c r="BC1" s="8">
        <v>47</v>
      </c>
      <c r="BD1" s="8">
        <v>48</v>
      </c>
      <c r="BE1" s="8">
        <v>49</v>
      </c>
      <c r="BF1" s="8">
        <v>50</v>
      </c>
      <c r="BG1" s="8">
        <v>51</v>
      </c>
      <c r="BH1" s="8">
        <v>52</v>
      </c>
      <c r="BI1" s="8">
        <v>53</v>
      </c>
      <c r="BJ1" s="8">
        <v>54</v>
      </c>
      <c r="BK1" s="8">
        <v>55</v>
      </c>
      <c r="BL1" s="8">
        <v>56</v>
      </c>
      <c r="BM1" s="8">
        <v>57</v>
      </c>
    </row>
    <row r="2" spans="1:65" ht="13" x14ac:dyDescent="0.3">
      <c r="A2" s="8"/>
      <c r="B2" s="8"/>
      <c r="C2" s="7"/>
      <c r="D2" s="7"/>
      <c r="E2" s="8"/>
      <c r="F2" s="8" t="s">
        <v>712</v>
      </c>
      <c r="G2" s="8" t="s">
        <v>713</v>
      </c>
      <c r="H2" s="8" t="s">
        <v>714</v>
      </c>
      <c r="I2" s="8"/>
      <c r="J2" s="8" t="s">
        <v>715</v>
      </c>
      <c r="K2" s="8" t="s">
        <v>716</v>
      </c>
      <c r="L2" s="8" t="s">
        <v>717</v>
      </c>
      <c r="M2" s="8" t="s">
        <v>718</v>
      </c>
      <c r="N2" s="8" t="s">
        <v>719</v>
      </c>
      <c r="O2" s="8" t="s">
        <v>720</v>
      </c>
      <c r="P2" s="8" t="s">
        <v>721</v>
      </c>
      <c r="Q2" s="8"/>
      <c r="R2" s="8" t="s">
        <v>722</v>
      </c>
      <c r="S2" s="8" t="s">
        <v>723</v>
      </c>
      <c r="T2" s="8"/>
      <c r="U2" s="8"/>
      <c r="V2" s="8" t="s">
        <v>724</v>
      </c>
      <c r="W2" s="8" t="s">
        <v>725</v>
      </c>
      <c r="X2" s="8"/>
      <c r="Y2" s="8" t="s">
        <v>726</v>
      </c>
      <c r="Z2" s="8" t="s">
        <v>727</v>
      </c>
      <c r="AA2" s="8" t="s">
        <v>728</v>
      </c>
      <c r="AB2" s="8" t="s">
        <v>728</v>
      </c>
      <c r="AC2" s="8" t="s">
        <v>729</v>
      </c>
      <c r="AD2" s="8"/>
      <c r="AE2" s="8" t="s">
        <v>730</v>
      </c>
      <c r="AF2" s="8" t="s">
        <v>731</v>
      </c>
      <c r="AG2" s="8" t="s">
        <v>732</v>
      </c>
      <c r="AH2" s="8" t="s">
        <v>731</v>
      </c>
      <c r="AI2" s="8" t="s">
        <v>733</v>
      </c>
      <c r="AJ2" s="8" t="s">
        <v>734</v>
      </c>
      <c r="AK2" s="8" t="s">
        <v>735</v>
      </c>
      <c r="AL2" s="8" t="s">
        <v>736</v>
      </c>
      <c r="AM2" s="8"/>
      <c r="AN2" s="8" t="s">
        <v>737</v>
      </c>
      <c r="AO2" s="8" t="s">
        <v>738</v>
      </c>
      <c r="AP2" s="8" t="s">
        <v>739</v>
      </c>
      <c r="AQ2" s="8"/>
      <c r="AR2" s="8" t="s">
        <v>740</v>
      </c>
      <c r="AS2" s="8" t="s">
        <v>741</v>
      </c>
      <c r="AT2" s="8" t="s">
        <v>742</v>
      </c>
      <c r="AU2" s="8" t="s">
        <v>743</v>
      </c>
      <c r="AV2" s="8"/>
      <c r="AW2" s="8" t="s">
        <v>744</v>
      </c>
      <c r="AX2" s="8" t="s">
        <v>745</v>
      </c>
      <c r="AY2" s="8" t="s">
        <v>746</v>
      </c>
      <c r="AZ2" s="8" t="s">
        <v>747</v>
      </c>
      <c r="BA2" s="8" t="s">
        <v>748</v>
      </c>
      <c r="BB2" s="8" t="s">
        <v>749</v>
      </c>
      <c r="BC2" s="8" t="s">
        <v>750</v>
      </c>
      <c r="BD2" s="8" t="s">
        <v>751</v>
      </c>
      <c r="BE2" s="8" t="s">
        <v>752</v>
      </c>
      <c r="BF2" s="8" t="s">
        <v>753</v>
      </c>
      <c r="BG2" s="8" t="s">
        <v>754</v>
      </c>
      <c r="BH2" s="8"/>
      <c r="BI2" s="8"/>
      <c r="BJ2" s="8" t="s">
        <v>755</v>
      </c>
      <c r="BK2" s="8" t="s">
        <v>756</v>
      </c>
      <c r="BL2" s="8"/>
      <c r="BM2" s="8"/>
    </row>
    <row r="3" spans="1:65" ht="13" x14ac:dyDescent="0.3">
      <c r="A3" s="8" t="s">
        <v>171</v>
      </c>
      <c r="B3" s="8" t="s">
        <v>172</v>
      </c>
      <c r="C3" s="8" t="s">
        <v>173</v>
      </c>
      <c r="D3" s="8" t="s">
        <v>174</v>
      </c>
      <c r="E3" s="8" t="s">
        <v>30</v>
      </c>
      <c r="F3" s="8" t="s">
        <v>757</v>
      </c>
      <c r="G3" s="8" t="s">
        <v>758</v>
      </c>
      <c r="H3" s="8" t="s">
        <v>744</v>
      </c>
      <c r="I3" s="8" t="s">
        <v>40</v>
      </c>
      <c r="J3" s="8" t="s">
        <v>759</v>
      </c>
      <c r="K3" s="8" t="s">
        <v>760</v>
      </c>
      <c r="L3" s="8" t="s">
        <v>761</v>
      </c>
      <c r="M3" s="8" t="s">
        <v>762</v>
      </c>
      <c r="N3" s="8" t="s">
        <v>763</v>
      </c>
      <c r="O3" s="8" t="s">
        <v>764</v>
      </c>
      <c r="P3" s="8" t="s">
        <v>765</v>
      </c>
      <c r="Q3" s="8" t="s">
        <v>56</v>
      </c>
      <c r="R3" s="8" t="s">
        <v>766</v>
      </c>
      <c r="S3" s="8" t="s">
        <v>767</v>
      </c>
      <c r="T3" s="8" t="s">
        <v>62</v>
      </c>
      <c r="U3" s="8" t="s">
        <v>64</v>
      </c>
      <c r="V3" s="8" t="s">
        <v>768</v>
      </c>
      <c r="W3" s="8" t="s">
        <v>769</v>
      </c>
      <c r="X3" s="8" t="s">
        <v>70</v>
      </c>
      <c r="Y3" s="8" t="s">
        <v>770</v>
      </c>
      <c r="Z3" s="8" t="s">
        <v>771</v>
      </c>
      <c r="AA3" s="8" t="s">
        <v>772</v>
      </c>
      <c r="AB3" s="8" t="s">
        <v>773</v>
      </c>
      <c r="AC3" s="8" t="s">
        <v>774</v>
      </c>
      <c r="AD3" s="8" t="s">
        <v>82</v>
      </c>
      <c r="AE3" s="8" t="s">
        <v>775</v>
      </c>
      <c r="AF3" s="8" t="s">
        <v>776</v>
      </c>
      <c r="AG3" s="8" t="s">
        <v>777</v>
      </c>
      <c r="AH3" s="8" t="s">
        <v>778</v>
      </c>
      <c r="AI3" s="8" t="s">
        <v>779</v>
      </c>
      <c r="AJ3" s="8" t="s">
        <v>779</v>
      </c>
      <c r="AK3" s="8" t="s">
        <v>780</v>
      </c>
      <c r="AL3" s="8" t="s">
        <v>780</v>
      </c>
      <c r="AM3" s="8" t="s">
        <v>39</v>
      </c>
      <c r="AN3" s="8" t="s">
        <v>781</v>
      </c>
      <c r="AO3" s="8" t="s">
        <v>782</v>
      </c>
      <c r="AP3" s="8" t="s">
        <v>783</v>
      </c>
      <c r="AQ3" s="8" t="s">
        <v>47</v>
      </c>
      <c r="AR3" s="8" t="s">
        <v>784</v>
      </c>
      <c r="AS3" s="8" t="s">
        <v>785</v>
      </c>
      <c r="AT3" s="8" t="s">
        <v>786</v>
      </c>
      <c r="AU3" s="8" t="s">
        <v>787</v>
      </c>
      <c r="AV3" s="8" t="s">
        <v>57</v>
      </c>
      <c r="AW3" s="8" t="s">
        <v>788</v>
      </c>
      <c r="AX3" s="8" t="s">
        <v>789</v>
      </c>
      <c r="AY3" s="8" t="s">
        <v>790</v>
      </c>
      <c r="AZ3" s="8" t="s">
        <v>791</v>
      </c>
      <c r="BA3" s="8" t="s">
        <v>792</v>
      </c>
      <c r="BB3" s="8" t="s">
        <v>793</v>
      </c>
      <c r="BC3" s="8" t="s">
        <v>794</v>
      </c>
      <c r="BD3" s="8" t="s">
        <v>795</v>
      </c>
      <c r="BE3" s="8" t="s">
        <v>796</v>
      </c>
      <c r="BF3" s="8" t="s">
        <v>797</v>
      </c>
      <c r="BG3" s="8" t="s">
        <v>798</v>
      </c>
      <c r="BH3" s="8" t="s">
        <v>81</v>
      </c>
      <c r="BI3" s="8" t="s">
        <v>799</v>
      </c>
      <c r="BJ3" s="8" t="s">
        <v>800</v>
      </c>
      <c r="BK3" s="8" t="s">
        <v>801</v>
      </c>
      <c r="BL3" s="8" t="s">
        <v>90</v>
      </c>
      <c r="BM3" s="8" t="s">
        <v>93</v>
      </c>
    </row>
    <row r="4" spans="1:65" ht="13"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x14ac:dyDescent="0.25">
      <c r="A5" s="13">
        <v>111500100</v>
      </c>
      <c r="B5" t="s">
        <v>182</v>
      </c>
      <c r="C5" t="s">
        <v>183</v>
      </c>
      <c r="D5" t="s">
        <v>184</v>
      </c>
      <c r="E5" s="27">
        <v>12.63</v>
      </c>
      <c r="F5" s="27">
        <v>5.25</v>
      </c>
      <c r="G5" s="27">
        <v>4.41</v>
      </c>
      <c r="H5" s="27">
        <v>1.67</v>
      </c>
      <c r="I5" s="27">
        <v>1.04</v>
      </c>
      <c r="J5" s="27">
        <v>4.4800000000000004</v>
      </c>
      <c r="K5" s="27">
        <v>4.68</v>
      </c>
      <c r="L5" s="27">
        <v>1.59</v>
      </c>
      <c r="M5" s="27">
        <v>4.21</v>
      </c>
      <c r="N5" s="27">
        <v>5.43</v>
      </c>
      <c r="O5" s="27">
        <v>0.55000000000000004</v>
      </c>
      <c r="P5" s="27">
        <v>1.98</v>
      </c>
      <c r="Q5" s="27">
        <v>3.57</v>
      </c>
      <c r="R5" s="27">
        <v>4.46</v>
      </c>
      <c r="S5" s="27">
        <v>6.33</v>
      </c>
      <c r="T5" s="27">
        <v>3.57</v>
      </c>
      <c r="U5" s="27">
        <v>5.01</v>
      </c>
      <c r="V5" s="27">
        <v>1.45</v>
      </c>
      <c r="W5" s="27">
        <v>2.29</v>
      </c>
      <c r="X5" s="27">
        <v>1.81</v>
      </c>
      <c r="Y5" s="27">
        <v>18.510000000000002</v>
      </c>
      <c r="Z5" s="27">
        <v>6.25</v>
      </c>
      <c r="AA5" s="27">
        <v>3.6</v>
      </c>
      <c r="AB5" s="27">
        <v>1.64</v>
      </c>
      <c r="AC5" s="27">
        <v>3.55</v>
      </c>
      <c r="AD5" s="27">
        <v>2.41</v>
      </c>
      <c r="AE5" s="29">
        <v>875</v>
      </c>
      <c r="AF5" s="29">
        <v>284800</v>
      </c>
      <c r="AG5" s="25">
        <v>6.7370000000000001</v>
      </c>
      <c r="AH5" s="29">
        <v>1383.5602369885428</v>
      </c>
      <c r="AI5" s="27" t="s">
        <v>837</v>
      </c>
      <c r="AJ5" s="27">
        <v>187.2055</v>
      </c>
      <c r="AK5" s="27">
        <v>105.35382071990561</v>
      </c>
      <c r="AL5" s="27">
        <v>292.56</v>
      </c>
      <c r="AM5" s="27">
        <v>188.0454</v>
      </c>
      <c r="AN5" s="27">
        <v>56.95</v>
      </c>
      <c r="AO5" s="30">
        <v>3.073</v>
      </c>
      <c r="AP5" s="27">
        <v>81.67</v>
      </c>
      <c r="AQ5" s="27">
        <v>92.6</v>
      </c>
      <c r="AR5" s="27">
        <v>80.25</v>
      </c>
      <c r="AS5" s="27">
        <v>10.15</v>
      </c>
      <c r="AT5" s="27">
        <v>494.75</v>
      </c>
      <c r="AU5" s="27">
        <v>4.8899999999999997</v>
      </c>
      <c r="AV5" s="27">
        <v>10.81</v>
      </c>
      <c r="AW5" s="27">
        <v>4.6399999999999997</v>
      </c>
      <c r="AX5" s="27">
        <v>16</v>
      </c>
      <c r="AY5" s="27">
        <v>34.67</v>
      </c>
      <c r="AZ5" s="27">
        <v>3.03</v>
      </c>
      <c r="BA5" s="27">
        <v>1</v>
      </c>
      <c r="BB5" s="27">
        <v>12.46</v>
      </c>
      <c r="BC5" s="27">
        <v>37.25</v>
      </c>
      <c r="BD5" s="27">
        <v>27.45</v>
      </c>
      <c r="BE5" s="27">
        <v>36.659999999999997</v>
      </c>
      <c r="BF5" s="27">
        <v>83.33</v>
      </c>
      <c r="BG5" s="27">
        <v>5.8324999999999996</v>
      </c>
      <c r="BH5" s="27">
        <v>10.5</v>
      </c>
      <c r="BI5" s="27">
        <v>16.5</v>
      </c>
      <c r="BJ5" s="27">
        <v>4.05</v>
      </c>
      <c r="BK5" s="27">
        <v>55</v>
      </c>
      <c r="BL5" s="27">
        <v>10.64</v>
      </c>
      <c r="BM5" s="27">
        <v>10.55</v>
      </c>
    </row>
    <row r="6" spans="1:65" x14ac:dyDescent="0.25">
      <c r="A6" s="13">
        <v>112220125</v>
      </c>
      <c r="B6" t="s">
        <v>182</v>
      </c>
      <c r="C6" t="s">
        <v>185</v>
      </c>
      <c r="D6" t="s">
        <v>186</v>
      </c>
      <c r="E6" s="27">
        <v>12.63</v>
      </c>
      <c r="F6" s="27">
        <v>5.27</v>
      </c>
      <c r="G6" s="27">
        <v>4.55</v>
      </c>
      <c r="H6" s="27">
        <v>1.67</v>
      </c>
      <c r="I6" s="27">
        <v>1.08</v>
      </c>
      <c r="J6" s="27">
        <v>4.51</v>
      </c>
      <c r="K6" s="27">
        <v>5.13</v>
      </c>
      <c r="L6" s="27">
        <v>1.65</v>
      </c>
      <c r="M6" s="27">
        <v>4.16</v>
      </c>
      <c r="N6" s="27">
        <v>5.43</v>
      </c>
      <c r="O6" s="27">
        <v>0.62</v>
      </c>
      <c r="P6" s="27">
        <v>1.98</v>
      </c>
      <c r="Q6" s="27">
        <v>3.73</v>
      </c>
      <c r="R6" s="27">
        <v>4.38</v>
      </c>
      <c r="S6" s="27">
        <v>6.32</v>
      </c>
      <c r="T6" s="27">
        <v>3.85</v>
      </c>
      <c r="U6" s="27">
        <v>5.07</v>
      </c>
      <c r="V6" s="27">
        <v>1.51</v>
      </c>
      <c r="W6" s="27">
        <v>2.37</v>
      </c>
      <c r="X6" s="27">
        <v>1.84</v>
      </c>
      <c r="Y6" s="27">
        <v>18.86</v>
      </c>
      <c r="Z6" s="27">
        <v>6.63</v>
      </c>
      <c r="AA6" s="27">
        <v>3.46</v>
      </c>
      <c r="AB6" s="27">
        <v>1.75</v>
      </c>
      <c r="AC6" s="27">
        <v>3.58</v>
      </c>
      <c r="AD6" s="27">
        <v>2.4900000000000002</v>
      </c>
      <c r="AE6" s="29">
        <v>1138.33</v>
      </c>
      <c r="AF6" s="29">
        <v>341333</v>
      </c>
      <c r="AG6" s="25">
        <v>6.785000000000001</v>
      </c>
      <c r="AH6" s="29">
        <v>1666.369779693169</v>
      </c>
      <c r="AI6" s="27" t="s">
        <v>837</v>
      </c>
      <c r="AJ6" s="27">
        <v>124.96233727606587</v>
      </c>
      <c r="AK6" s="27">
        <v>105.35382071990561</v>
      </c>
      <c r="AL6" s="27">
        <v>230.31</v>
      </c>
      <c r="AM6" s="27">
        <v>188.0454</v>
      </c>
      <c r="AN6" s="27">
        <v>58.33</v>
      </c>
      <c r="AO6" s="30">
        <v>3.0884999999999998</v>
      </c>
      <c r="AP6" s="27">
        <v>64</v>
      </c>
      <c r="AQ6" s="27">
        <v>95</v>
      </c>
      <c r="AR6" s="27">
        <v>111.67</v>
      </c>
      <c r="AS6" s="27">
        <v>10.18</v>
      </c>
      <c r="AT6" s="27">
        <v>490.19</v>
      </c>
      <c r="AU6" s="27">
        <v>4.3899999999999997</v>
      </c>
      <c r="AV6" s="27">
        <v>11.99</v>
      </c>
      <c r="AW6" s="27">
        <v>4.79</v>
      </c>
      <c r="AX6" s="27">
        <v>20</v>
      </c>
      <c r="AY6" s="27">
        <v>40</v>
      </c>
      <c r="AZ6" s="27">
        <v>3.09</v>
      </c>
      <c r="BA6" s="27">
        <v>1.07</v>
      </c>
      <c r="BB6" s="27">
        <v>12.1</v>
      </c>
      <c r="BC6" s="27">
        <v>29.5</v>
      </c>
      <c r="BD6" s="27">
        <v>22.5</v>
      </c>
      <c r="BE6" s="27">
        <v>25</v>
      </c>
      <c r="BF6" s="27">
        <v>87</v>
      </c>
      <c r="BG6" s="27">
        <v>8.3333333333333339</v>
      </c>
      <c r="BH6" s="27">
        <v>13.5</v>
      </c>
      <c r="BI6" s="27">
        <v>20</v>
      </c>
      <c r="BJ6" s="27">
        <v>4.1500000000000004</v>
      </c>
      <c r="BK6" s="27">
        <v>67.5</v>
      </c>
      <c r="BL6" s="27">
        <v>10.88</v>
      </c>
      <c r="BM6" s="27">
        <v>12.24</v>
      </c>
    </row>
    <row r="7" spans="1:65" x14ac:dyDescent="0.25">
      <c r="A7" s="13">
        <v>113820200</v>
      </c>
      <c r="B7" t="s">
        <v>182</v>
      </c>
      <c r="C7" t="s">
        <v>187</v>
      </c>
      <c r="D7" t="s">
        <v>188</v>
      </c>
      <c r="E7" s="27">
        <v>13.04</v>
      </c>
      <c r="F7" s="27">
        <v>5.34</v>
      </c>
      <c r="G7" s="27">
        <v>4.57</v>
      </c>
      <c r="H7" s="27">
        <v>1.66</v>
      </c>
      <c r="I7" s="27">
        <v>1.1000000000000001</v>
      </c>
      <c r="J7" s="27">
        <v>4.4800000000000004</v>
      </c>
      <c r="K7" s="27">
        <v>4.8</v>
      </c>
      <c r="L7" s="27">
        <v>1.77</v>
      </c>
      <c r="M7" s="27">
        <v>4.4400000000000004</v>
      </c>
      <c r="N7" s="27">
        <v>5.1100000000000003</v>
      </c>
      <c r="O7" s="27">
        <v>0.49</v>
      </c>
      <c r="P7" s="27">
        <v>1.98</v>
      </c>
      <c r="Q7" s="27">
        <v>3.75</v>
      </c>
      <c r="R7" s="27">
        <v>4.5199999999999996</v>
      </c>
      <c r="S7" s="27">
        <v>6.38</v>
      </c>
      <c r="T7" s="27">
        <v>4.13</v>
      </c>
      <c r="U7" s="27">
        <v>5.01</v>
      </c>
      <c r="V7" s="27">
        <v>1.7</v>
      </c>
      <c r="W7" s="27">
        <v>2.58</v>
      </c>
      <c r="X7" s="27">
        <v>1.84</v>
      </c>
      <c r="Y7" s="27">
        <v>18.559999999999999</v>
      </c>
      <c r="Z7" s="27">
        <v>6.79</v>
      </c>
      <c r="AA7" s="27">
        <v>3.76</v>
      </c>
      <c r="AB7" s="27">
        <v>1.87</v>
      </c>
      <c r="AC7" s="27">
        <v>3.66</v>
      </c>
      <c r="AD7" s="27">
        <v>2.5</v>
      </c>
      <c r="AE7" s="29">
        <v>1003.11</v>
      </c>
      <c r="AF7" s="29">
        <v>388552</v>
      </c>
      <c r="AG7" s="25">
        <v>6.72</v>
      </c>
      <c r="AH7" s="29">
        <v>1884.2980371868211</v>
      </c>
      <c r="AI7" s="27" t="s">
        <v>837</v>
      </c>
      <c r="AJ7" s="27">
        <v>119.28200891223777</v>
      </c>
      <c r="AK7" s="27">
        <v>102.47325971329569</v>
      </c>
      <c r="AL7" s="27">
        <v>221.75</v>
      </c>
      <c r="AM7" s="27">
        <v>189.65955</v>
      </c>
      <c r="AN7" s="27">
        <v>54.21</v>
      </c>
      <c r="AO7" s="30">
        <v>3.13225</v>
      </c>
      <c r="AP7" s="27">
        <v>89</v>
      </c>
      <c r="AQ7" s="27">
        <v>98</v>
      </c>
      <c r="AR7" s="27">
        <v>129.75</v>
      </c>
      <c r="AS7" s="27">
        <v>10.19</v>
      </c>
      <c r="AT7" s="27">
        <v>464.99</v>
      </c>
      <c r="AU7" s="27">
        <v>5.79</v>
      </c>
      <c r="AV7" s="27">
        <v>10.54</v>
      </c>
      <c r="AW7" s="27">
        <v>4.83</v>
      </c>
      <c r="AX7" s="27">
        <v>20.6</v>
      </c>
      <c r="AY7" s="27">
        <v>43.8</v>
      </c>
      <c r="AZ7" s="27">
        <v>3.37</v>
      </c>
      <c r="BA7" s="27">
        <v>1.1499999999999999</v>
      </c>
      <c r="BB7" s="27">
        <v>14.68</v>
      </c>
      <c r="BC7" s="27">
        <v>39.21</v>
      </c>
      <c r="BD7" s="27">
        <v>35.82</v>
      </c>
      <c r="BE7" s="27">
        <v>38.53</v>
      </c>
      <c r="BF7" s="27">
        <v>100.75</v>
      </c>
      <c r="BG7" s="27">
        <v>4.125</v>
      </c>
      <c r="BH7" s="27">
        <v>12.89</v>
      </c>
      <c r="BI7" s="27">
        <v>16.5</v>
      </c>
      <c r="BJ7" s="27">
        <v>3.29</v>
      </c>
      <c r="BK7" s="27">
        <v>55.4</v>
      </c>
      <c r="BL7" s="27">
        <v>10.89</v>
      </c>
      <c r="BM7" s="27">
        <v>11.71</v>
      </c>
    </row>
    <row r="8" spans="1:65" x14ac:dyDescent="0.25">
      <c r="A8" s="13">
        <v>119460235</v>
      </c>
      <c r="B8" t="s">
        <v>182</v>
      </c>
      <c r="C8" t="s">
        <v>189</v>
      </c>
      <c r="D8" t="s">
        <v>190</v>
      </c>
      <c r="E8" s="27">
        <v>13.07</v>
      </c>
      <c r="F8" s="27">
        <v>5.32</v>
      </c>
      <c r="G8" s="27">
        <v>4.67</v>
      </c>
      <c r="H8" s="27">
        <v>1.48</v>
      </c>
      <c r="I8" s="27">
        <v>1.03</v>
      </c>
      <c r="J8" s="27">
        <v>4.5199999999999996</v>
      </c>
      <c r="K8" s="27">
        <v>4.97</v>
      </c>
      <c r="L8" s="27">
        <v>1.57</v>
      </c>
      <c r="M8" s="27">
        <v>4.47</v>
      </c>
      <c r="N8" s="27">
        <v>5.0599999999999996</v>
      </c>
      <c r="O8" s="27">
        <v>0.69</v>
      </c>
      <c r="P8" s="27">
        <v>1.98</v>
      </c>
      <c r="Q8" s="27">
        <v>3.6</v>
      </c>
      <c r="R8" s="27">
        <v>4.5</v>
      </c>
      <c r="S8" s="27">
        <v>6.61</v>
      </c>
      <c r="T8" s="27">
        <v>3.77</v>
      </c>
      <c r="U8" s="27">
        <v>5.13</v>
      </c>
      <c r="V8" s="27">
        <v>1.48</v>
      </c>
      <c r="W8" s="27">
        <v>2.41</v>
      </c>
      <c r="X8" s="27">
        <v>1.79</v>
      </c>
      <c r="Y8" s="27">
        <v>18.600000000000001</v>
      </c>
      <c r="Z8" s="27">
        <v>6.5</v>
      </c>
      <c r="AA8" s="27">
        <v>3.42</v>
      </c>
      <c r="AB8" s="27">
        <v>1.66</v>
      </c>
      <c r="AC8" s="27">
        <v>3.6</v>
      </c>
      <c r="AD8" s="27">
        <v>2.4700000000000002</v>
      </c>
      <c r="AE8" s="29">
        <v>864.75</v>
      </c>
      <c r="AF8" s="29">
        <v>335140</v>
      </c>
      <c r="AG8" s="25">
        <v>6.6950000000000012</v>
      </c>
      <c r="AH8" s="29">
        <v>1621.1058685429032</v>
      </c>
      <c r="AI8" s="27" t="s">
        <v>837</v>
      </c>
      <c r="AJ8" s="27">
        <v>64.565758975831571</v>
      </c>
      <c r="AK8" s="27">
        <v>93.774811477230216</v>
      </c>
      <c r="AL8" s="27">
        <v>158.33999999999997</v>
      </c>
      <c r="AM8" s="27">
        <v>226.0908</v>
      </c>
      <c r="AN8" s="27">
        <v>50.93</v>
      </c>
      <c r="AO8" s="30">
        <v>3.0847499999999997</v>
      </c>
      <c r="AP8" s="27">
        <v>84.67</v>
      </c>
      <c r="AQ8" s="27">
        <v>88.25</v>
      </c>
      <c r="AR8" s="27">
        <v>85.5</v>
      </c>
      <c r="AS8" s="27">
        <v>10.09</v>
      </c>
      <c r="AT8" s="27">
        <v>494.35</v>
      </c>
      <c r="AU8" s="27">
        <v>4.96</v>
      </c>
      <c r="AV8" s="27">
        <v>11.06</v>
      </c>
      <c r="AW8" s="27">
        <v>5.21</v>
      </c>
      <c r="AX8" s="27">
        <v>16</v>
      </c>
      <c r="AY8" s="27">
        <v>42.5</v>
      </c>
      <c r="AZ8" s="27">
        <v>3.16</v>
      </c>
      <c r="BA8" s="27">
        <v>1.1399999999999999</v>
      </c>
      <c r="BB8" s="27">
        <v>12</v>
      </c>
      <c r="BC8" s="27">
        <v>49.16</v>
      </c>
      <c r="BD8" s="27">
        <v>27.99</v>
      </c>
      <c r="BE8" s="27">
        <v>34.32</v>
      </c>
      <c r="BF8" s="27">
        <v>85</v>
      </c>
      <c r="BG8" s="27">
        <v>11</v>
      </c>
      <c r="BH8" s="27">
        <v>11.29</v>
      </c>
      <c r="BI8" s="27">
        <v>19.670000000000002</v>
      </c>
      <c r="BJ8" s="27">
        <v>3.29</v>
      </c>
      <c r="BK8" s="27">
        <v>52</v>
      </c>
      <c r="BL8" s="27">
        <v>10.66</v>
      </c>
      <c r="BM8" s="27">
        <v>11.47</v>
      </c>
    </row>
    <row r="9" spans="1:65" x14ac:dyDescent="0.25">
      <c r="A9" s="13">
        <v>120020250</v>
      </c>
      <c r="B9" t="s">
        <v>182</v>
      </c>
      <c r="C9" t="s">
        <v>191</v>
      </c>
      <c r="D9" t="s">
        <v>192</v>
      </c>
      <c r="E9" s="27">
        <v>13.3</v>
      </c>
      <c r="F9" s="27">
        <v>5.33</v>
      </c>
      <c r="G9" s="27">
        <v>4.4000000000000004</v>
      </c>
      <c r="H9" s="27">
        <v>1.67</v>
      </c>
      <c r="I9" s="27">
        <v>1.03</v>
      </c>
      <c r="J9" s="27">
        <v>4.49</v>
      </c>
      <c r="K9" s="27">
        <v>4.7</v>
      </c>
      <c r="L9" s="27">
        <v>1.62</v>
      </c>
      <c r="M9" s="27">
        <v>4.08</v>
      </c>
      <c r="N9" s="27">
        <v>4.97</v>
      </c>
      <c r="O9" s="27">
        <v>0.49</v>
      </c>
      <c r="P9" s="27">
        <v>1.98</v>
      </c>
      <c r="Q9" s="27">
        <v>3.59</v>
      </c>
      <c r="R9" s="27">
        <v>4.55</v>
      </c>
      <c r="S9" s="27">
        <v>6.6</v>
      </c>
      <c r="T9" s="27">
        <v>4.0199999999999996</v>
      </c>
      <c r="U9" s="27">
        <v>5.16</v>
      </c>
      <c r="V9" s="27">
        <v>1.66</v>
      </c>
      <c r="W9" s="27">
        <v>2.4700000000000002</v>
      </c>
      <c r="X9" s="27">
        <v>1.78</v>
      </c>
      <c r="Y9" s="27">
        <v>18.54</v>
      </c>
      <c r="Z9" s="27">
        <v>6.27</v>
      </c>
      <c r="AA9" s="27">
        <v>3.45</v>
      </c>
      <c r="AB9" s="27">
        <v>1.84</v>
      </c>
      <c r="AC9" s="27">
        <v>3.58</v>
      </c>
      <c r="AD9" s="27">
        <v>2.46</v>
      </c>
      <c r="AE9" s="29">
        <v>1091.5</v>
      </c>
      <c r="AF9" s="29">
        <v>321416</v>
      </c>
      <c r="AG9" s="25">
        <v>6.64</v>
      </c>
      <c r="AH9" s="29">
        <v>1545.938068851757</v>
      </c>
      <c r="AI9" s="27">
        <v>142.23296022515586</v>
      </c>
      <c r="AJ9" s="27" t="s">
        <v>837</v>
      </c>
      <c r="AK9" s="27" t="s">
        <v>837</v>
      </c>
      <c r="AL9" s="27">
        <v>142.23296022515586</v>
      </c>
      <c r="AM9" s="27">
        <v>188.0454</v>
      </c>
      <c r="AN9" s="27">
        <v>45.62</v>
      </c>
      <c r="AO9" s="30">
        <v>3.1790000000000003</v>
      </c>
      <c r="AP9" s="27">
        <v>105.17</v>
      </c>
      <c r="AQ9" s="27">
        <v>119.15</v>
      </c>
      <c r="AR9" s="27">
        <v>111.71</v>
      </c>
      <c r="AS9" s="27">
        <v>10.029999999999999</v>
      </c>
      <c r="AT9" s="27">
        <v>504.52</v>
      </c>
      <c r="AU9" s="27">
        <v>4.8899999999999997</v>
      </c>
      <c r="AV9" s="27">
        <v>12.49</v>
      </c>
      <c r="AW9" s="27">
        <v>4.62</v>
      </c>
      <c r="AX9" s="27">
        <v>21.8</v>
      </c>
      <c r="AY9" s="27">
        <v>53.4</v>
      </c>
      <c r="AZ9" s="27">
        <v>3.23</v>
      </c>
      <c r="BA9" s="27">
        <v>1.04</v>
      </c>
      <c r="BB9" s="27">
        <v>14</v>
      </c>
      <c r="BC9" s="27">
        <v>57.08</v>
      </c>
      <c r="BD9" s="27">
        <v>32.99</v>
      </c>
      <c r="BE9" s="27">
        <v>48.69</v>
      </c>
      <c r="BF9" s="27">
        <v>101.4</v>
      </c>
      <c r="BG9" s="27">
        <v>12.956666666666665</v>
      </c>
      <c r="BH9" s="27">
        <v>12.99</v>
      </c>
      <c r="BI9" s="27">
        <v>20</v>
      </c>
      <c r="BJ9" s="27">
        <v>4.0599999999999996</v>
      </c>
      <c r="BK9" s="27">
        <v>50.4</v>
      </c>
      <c r="BL9" s="27">
        <v>11.21</v>
      </c>
      <c r="BM9" s="27">
        <v>12.46</v>
      </c>
    </row>
    <row r="10" spans="1:65" x14ac:dyDescent="0.25">
      <c r="A10" s="13">
        <v>122520300</v>
      </c>
      <c r="B10" t="s">
        <v>182</v>
      </c>
      <c r="C10" t="s">
        <v>193</v>
      </c>
      <c r="D10" t="s">
        <v>194</v>
      </c>
      <c r="E10" s="27">
        <v>13.34</v>
      </c>
      <c r="F10" s="27">
        <v>5.65</v>
      </c>
      <c r="G10" s="27">
        <v>4.62</v>
      </c>
      <c r="H10" s="27">
        <v>1.67</v>
      </c>
      <c r="I10" s="27">
        <v>1.02</v>
      </c>
      <c r="J10" s="27">
        <v>4.4800000000000004</v>
      </c>
      <c r="K10" s="27">
        <v>4.88</v>
      </c>
      <c r="L10" s="27">
        <v>1.55</v>
      </c>
      <c r="M10" s="27">
        <v>4.12</v>
      </c>
      <c r="N10" s="27">
        <v>4.8899999999999997</v>
      </c>
      <c r="O10" s="27">
        <v>0.55000000000000004</v>
      </c>
      <c r="P10" s="27">
        <v>1.98</v>
      </c>
      <c r="Q10" s="27">
        <v>3.54</v>
      </c>
      <c r="R10" s="27">
        <v>4.5</v>
      </c>
      <c r="S10" s="27">
        <v>6.57</v>
      </c>
      <c r="T10" s="27">
        <v>3.74</v>
      </c>
      <c r="U10" s="27">
        <v>5.0999999999999996</v>
      </c>
      <c r="V10" s="27">
        <v>1.45</v>
      </c>
      <c r="W10" s="27">
        <v>2.29</v>
      </c>
      <c r="X10" s="27">
        <v>1.78</v>
      </c>
      <c r="Y10" s="27">
        <v>18.43</v>
      </c>
      <c r="Z10" s="27">
        <v>6.29</v>
      </c>
      <c r="AA10" s="27">
        <v>3.28</v>
      </c>
      <c r="AB10" s="27">
        <v>1.61</v>
      </c>
      <c r="AC10" s="27">
        <v>3.58</v>
      </c>
      <c r="AD10" s="27">
        <v>2.44</v>
      </c>
      <c r="AE10" s="29">
        <v>679</v>
      </c>
      <c r="AF10" s="29">
        <v>330857</v>
      </c>
      <c r="AG10" s="25">
        <v>6.8774999999999995</v>
      </c>
      <c r="AH10" s="29">
        <v>1630.5364477170656</v>
      </c>
      <c r="AI10" s="27">
        <v>185.1616798563976</v>
      </c>
      <c r="AJ10" s="27" t="s">
        <v>837</v>
      </c>
      <c r="AK10" s="27" t="s">
        <v>837</v>
      </c>
      <c r="AL10" s="27">
        <v>185.1616798563976</v>
      </c>
      <c r="AM10" s="27">
        <v>189.65955</v>
      </c>
      <c r="AN10" s="27">
        <v>51</v>
      </c>
      <c r="AO10" s="30">
        <v>3.1232499999999996</v>
      </c>
      <c r="AP10" s="27">
        <v>83</v>
      </c>
      <c r="AQ10" s="27">
        <v>86</v>
      </c>
      <c r="AR10" s="27">
        <v>87.5</v>
      </c>
      <c r="AS10" s="27">
        <v>10.02</v>
      </c>
      <c r="AT10" s="27">
        <v>517.88</v>
      </c>
      <c r="AU10" s="27">
        <v>4.63</v>
      </c>
      <c r="AV10" s="27">
        <v>9.99</v>
      </c>
      <c r="AW10" s="27">
        <v>4.99</v>
      </c>
      <c r="AX10" s="27">
        <v>16.8</v>
      </c>
      <c r="AY10" s="27">
        <v>34.75</v>
      </c>
      <c r="AZ10" s="27">
        <v>3.14</v>
      </c>
      <c r="BA10" s="27">
        <v>0.98</v>
      </c>
      <c r="BB10" s="27">
        <v>14.2</v>
      </c>
      <c r="BC10" s="27">
        <v>31.75</v>
      </c>
      <c r="BD10" s="27">
        <v>21.5</v>
      </c>
      <c r="BE10" s="27">
        <v>30.75</v>
      </c>
      <c r="BF10" s="27">
        <v>88.33</v>
      </c>
      <c r="BG10" s="27">
        <v>12</v>
      </c>
      <c r="BH10" s="27">
        <v>13.68</v>
      </c>
      <c r="BI10" s="27">
        <v>17.5</v>
      </c>
      <c r="BJ10" s="27">
        <v>3.75</v>
      </c>
      <c r="BK10" s="27">
        <v>49.5</v>
      </c>
      <c r="BL10" s="27">
        <v>10.62</v>
      </c>
      <c r="BM10" s="27">
        <v>10.55</v>
      </c>
    </row>
    <row r="11" spans="1:65" x14ac:dyDescent="0.25">
      <c r="A11" s="13">
        <v>126620500</v>
      </c>
      <c r="B11" t="s">
        <v>182</v>
      </c>
      <c r="C11" t="s">
        <v>195</v>
      </c>
      <c r="D11" t="s">
        <v>196</v>
      </c>
      <c r="E11" s="27">
        <v>13.11</v>
      </c>
      <c r="F11" s="27">
        <v>5.34</v>
      </c>
      <c r="G11" s="27">
        <v>5.05</v>
      </c>
      <c r="H11" s="27">
        <v>1.49</v>
      </c>
      <c r="I11" s="27">
        <v>1.1100000000000001</v>
      </c>
      <c r="J11" s="27">
        <v>4.51</v>
      </c>
      <c r="K11" s="27">
        <v>4.92</v>
      </c>
      <c r="L11" s="27">
        <v>1.73</v>
      </c>
      <c r="M11" s="27">
        <v>4.5199999999999996</v>
      </c>
      <c r="N11" s="27">
        <v>5.01</v>
      </c>
      <c r="O11" s="27">
        <v>0.69</v>
      </c>
      <c r="P11" s="27">
        <v>1.98</v>
      </c>
      <c r="Q11" s="27">
        <v>3.84</v>
      </c>
      <c r="R11" s="27">
        <v>4.4400000000000004</v>
      </c>
      <c r="S11" s="27">
        <v>6.38</v>
      </c>
      <c r="T11" s="27">
        <v>4.2699999999999996</v>
      </c>
      <c r="U11" s="27">
        <v>5.01</v>
      </c>
      <c r="V11" s="27">
        <v>1.66</v>
      </c>
      <c r="W11" s="27">
        <v>2.62</v>
      </c>
      <c r="X11" s="27">
        <v>1.81</v>
      </c>
      <c r="Y11" s="27">
        <v>18.72</v>
      </c>
      <c r="Z11" s="27">
        <v>6.41</v>
      </c>
      <c r="AA11" s="27">
        <v>3.82</v>
      </c>
      <c r="AB11" s="27">
        <v>1.87</v>
      </c>
      <c r="AC11" s="27">
        <v>3.61</v>
      </c>
      <c r="AD11" s="27">
        <v>2.44</v>
      </c>
      <c r="AE11" s="29">
        <v>1194.25</v>
      </c>
      <c r="AF11" s="29">
        <v>362323</v>
      </c>
      <c r="AG11" s="25">
        <v>6.63</v>
      </c>
      <c r="AH11" s="29">
        <v>1740.8939036926793</v>
      </c>
      <c r="AI11" s="27">
        <v>188.76962055590673</v>
      </c>
      <c r="AJ11" s="27" t="s">
        <v>837</v>
      </c>
      <c r="AK11" s="27" t="s">
        <v>837</v>
      </c>
      <c r="AL11" s="27">
        <v>188.76962055590673</v>
      </c>
      <c r="AM11" s="27">
        <v>188.0454</v>
      </c>
      <c r="AN11" s="27">
        <v>56.25</v>
      </c>
      <c r="AO11" s="30">
        <v>3.1130000000000004</v>
      </c>
      <c r="AP11" s="27">
        <v>103.5</v>
      </c>
      <c r="AQ11" s="27">
        <v>125</v>
      </c>
      <c r="AR11" s="27">
        <v>112.5</v>
      </c>
      <c r="AS11" s="27">
        <v>10.35</v>
      </c>
      <c r="AT11" s="27">
        <v>444.17</v>
      </c>
      <c r="AU11" s="27">
        <v>4.79</v>
      </c>
      <c r="AV11" s="27">
        <v>10.99</v>
      </c>
      <c r="AW11" s="27">
        <v>4.72</v>
      </c>
      <c r="AX11" s="27">
        <v>22.67</v>
      </c>
      <c r="AY11" s="27">
        <v>50</v>
      </c>
      <c r="AZ11" s="27">
        <v>3.22</v>
      </c>
      <c r="BA11" s="27">
        <v>1.24</v>
      </c>
      <c r="BB11" s="27">
        <v>11.88</v>
      </c>
      <c r="BC11" s="27">
        <v>31.2</v>
      </c>
      <c r="BD11" s="27">
        <v>26.24</v>
      </c>
      <c r="BE11" s="27">
        <v>29.99</v>
      </c>
      <c r="BF11" s="27">
        <v>113.66</v>
      </c>
      <c r="BG11" s="27">
        <v>10</v>
      </c>
      <c r="BH11" s="27">
        <v>11.79</v>
      </c>
      <c r="BI11" s="27">
        <v>22.5</v>
      </c>
      <c r="BJ11" s="27">
        <v>3.12</v>
      </c>
      <c r="BK11" s="27">
        <v>54.5</v>
      </c>
      <c r="BL11" s="27">
        <v>10.56</v>
      </c>
      <c r="BM11" s="27">
        <v>11.06</v>
      </c>
    </row>
    <row r="12" spans="1:65" x14ac:dyDescent="0.25">
      <c r="A12" s="13">
        <v>133860700</v>
      </c>
      <c r="B12" t="s">
        <v>182</v>
      </c>
      <c r="C12" t="s">
        <v>199</v>
      </c>
      <c r="D12" t="s">
        <v>200</v>
      </c>
      <c r="E12" s="27">
        <v>12.9</v>
      </c>
      <c r="F12" s="27">
        <v>5.35</v>
      </c>
      <c r="G12" s="27">
        <v>4.5599999999999996</v>
      </c>
      <c r="H12" s="27">
        <v>1.67</v>
      </c>
      <c r="I12" s="27">
        <v>1.08</v>
      </c>
      <c r="J12" s="27">
        <v>4.4800000000000004</v>
      </c>
      <c r="K12" s="27">
        <v>4.84</v>
      </c>
      <c r="L12" s="27">
        <v>1.75</v>
      </c>
      <c r="M12" s="27">
        <v>4.57</v>
      </c>
      <c r="N12" s="27">
        <v>4.96</v>
      </c>
      <c r="O12" s="27">
        <v>0.49</v>
      </c>
      <c r="P12" s="27">
        <v>1.98</v>
      </c>
      <c r="Q12" s="27">
        <v>3.71</v>
      </c>
      <c r="R12" s="27">
        <v>4.54</v>
      </c>
      <c r="S12" s="27">
        <v>6.43</v>
      </c>
      <c r="T12" s="27">
        <v>4.0599999999999996</v>
      </c>
      <c r="U12" s="27">
        <v>5.0599999999999996</v>
      </c>
      <c r="V12" s="27">
        <v>1.76</v>
      </c>
      <c r="W12" s="27">
        <v>2.5499999999999998</v>
      </c>
      <c r="X12" s="27">
        <v>1.8</v>
      </c>
      <c r="Y12" s="27">
        <v>18.510000000000002</v>
      </c>
      <c r="Z12" s="27">
        <v>7.34</v>
      </c>
      <c r="AA12" s="27">
        <v>3.84</v>
      </c>
      <c r="AB12" s="27">
        <v>1.93</v>
      </c>
      <c r="AC12" s="27">
        <v>3.61</v>
      </c>
      <c r="AD12" s="27">
        <v>2.52</v>
      </c>
      <c r="AE12" s="29">
        <v>1049.33</v>
      </c>
      <c r="AF12" s="29">
        <v>335125</v>
      </c>
      <c r="AG12" s="25">
        <v>6.8900000000000006</v>
      </c>
      <c r="AH12" s="29">
        <v>1653.6694509497338</v>
      </c>
      <c r="AI12" s="27">
        <v>200.25081132820065</v>
      </c>
      <c r="AJ12" s="27" t="s">
        <v>837</v>
      </c>
      <c r="AK12" s="27" t="s">
        <v>837</v>
      </c>
      <c r="AL12" s="27">
        <v>200.25081132820065</v>
      </c>
      <c r="AM12" s="27">
        <v>226.0908</v>
      </c>
      <c r="AN12" s="27">
        <v>50.66</v>
      </c>
      <c r="AO12" s="30">
        <v>3.1444999999999999</v>
      </c>
      <c r="AP12" s="27">
        <v>93.6</v>
      </c>
      <c r="AQ12" s="27">
        <v>103.33</v>
      </c>
      <c r="AR12" s="27">
        <v>74.33</v>
      </c>
      <c r="AS12" s="27">
        <v>10.17</v>
      </c>
      <c r="AT12" s="27">
        <v>510.73</v>
      </c>
      <c r="AU12" s="27">
        <v>4.8899999999999997</v>
      </c>
      <c r="AV12" s="27">
        <v>11.19</v>
      </c>
      <c r="AW12" s="27">
        <v>4.3899999999999997</v>
      </c>
      <c r="AX12" s="27">
        <v>22.4</v>
      </c>
      <c r="AY12" s="27">
        <v>45</v>
      </c>
      <c r="AZ12" s="27">
        <v>3.08</v>
      </c>
      <c r="BA12" s="27">
        <v>1.1100000000000001</v>
      </c>
      <c r="BB12" s="27">
        <v>14.72</v>
      </c>
      <c r="BC12" s="27">
        <v>33.83</v>
      </c>
      <c r="BD12" s="27">
        <v>31.49</v>
      </c>
      <c r="BE12" s="27">
        <v>34.43</v>
      </c>
      <c r="BF12" s="27">
        <v>80</v>
      </c>
      <c r="BG12" s="27">
        <v>9.99</v>
      </c>
      <c r="BH12" s="27">
        <v>8.49</v>
      </c>
      <c r="BI12" s="27">
        <v>12</v>
      </c>
      <c r="BJ12" s="27">
        <v>3.04</v>
      </c>
      <c r="BK12" s="27">
        <v>65.67</v>
      </c>
      <c r="BL12" s="27">
        <v>11.64</v>
      </c>
      <c r="BM12" s="27">
        <v>13.65</v>
      </c>
    </row>
    <row r="13" spans="1:65" x14ac:dyDescent="0.25">
      <c r="A13" s="13">
        <v>211260100</v>
      </c>
      <c r="B13" t="s">
        <v>201</v>
      </c>
      <c r="C13" t="s">
        <v>202</v>
      </c>
      <c r="D13" t="s">
        <v>203</v>
      </c>
      <c r="E13" s="27">
        <v>13.89</v>
      </c>
      <c r="F13" s="27">
        <v>6.16</v>
      </c>
      <c r="G13" s="27">
        <v>5.68</v>
      </c>
      <c r="H13" s="27">
        <v>2.6126786860538114</v>
      </c>
      <c r="I13" s="27">
        <v>1.72</v>
      </c>
      <c r="J13" s="27">
        <v>5.21</v>
      </c>
      <c r="K13" s="27">
        <v>5.28</v>
      </c>
      <c r="L13" s="27">
        <v>2.0499999999999998</v>
      </c>
      <c r="M13" s="27">
        <v>4.91</v>
      </c>
      <c r="N13" s="27">
        <v>5.98</v>
      </c>
      <c r="O13" s="27">
        <v>0.99</v>
      </c>
      <c r="P13" s="27">
        <v>2.37</v>
      </c>
      <c r="Q13" s="27">
        <v>5.24</v>
      </c>
      <c r="R13" s="27">
        <v>5.31</v>
      </c>
      <c r="S13" s="27">
        <v>7.12</v>
      </c>
      <c r="T13" s="27">
        <v>5.14</v>
      </c>
      <c r="U13" s="27">
        <v>5.49</v>
      </c>
      <c r="V13" s="27">
        <v>1.79</v>
      </c>
      <c r="W13" s="27">
        <v>2.88</v>
      </c>
      <c r="X13" s="27">
        <v>2.86</v>
      </c>
      <c r="Y13" s="27">
        <v>23.3</v>
      </c>
      <c r="Z13" s="27">
        <v>8.1999999999999993</v>
      </c>
      <c r="AA13" s="27">
        <v>4.82</v>
      </c>
      <c r="AB13" s="27">
        <v>1.97</v>
      </c>
      <c r="AC13" s="27">
        <v>4.6500000000000004</v>
      </c>
      <c r="AD13" s="27">
        <v>3.21</v>
      </c>
      <c r="AE13" s="29">
        <v>1689</v>
      </c>
      <c r="AF13" s="29">
        <v>684660</v>
      </c>
      <c r="AG13" s="25">
        <v>6.625</v>
      </c>
      <c r="AH13" s="29">
        <v>3287.9647695726908</v>
      </c>
      <c r="AI13" s="27" t="s">
        <v>837</v>
      </c>
      <c r="AJ13" s="27">
        <v>96.566506500000003</v>
      </c>
      <c r="AK13" s="27">
        <v>133.34679042653147</v>
      </c>
      <c r="AL13" s="27">
        <v>229.92</v>
      </c>
      <c r="AM13" s="27">
        <v>190.5069</v>
      </c>
      <c r="AN13" s="27">
        <v>65.599999999999994</v>
      </c>
      <c r="AO13" s="30">
        <v>3.7149999999999999</v>
      </c>
      <c r="AP13" s="27">
        <v>237.4</v>
      </c>
      <c r="AQ13" s="27">
        <v>206</v>
      </c>
      <c r="AR13" s="27">
        <v>153.19999999999999</v>
      </c>
      <c r="AS13" s="27">
        <v>12.39</v>
      </c>
      <c r="AT13" s="27">
        <v>530.13</v>
      </c>
      <c r="AU13" s="27">
        <v>5.6</v>
      </c>
      <c r="AV13" s="27">
        <v>12.99</v>
      </c>
      <c r="AW13" s="27">
        <v>7.99</v>
      </c>
      <c r="AX13" s="27">
        <v>27</v>
      </c>
      <c r="AY13" s="27">
        <v>50</v>
      </c>
      <c r="AZ13" s="27">
        <v>3.05</v>
      </c>
      <c r="BA13" s="27">
        <v>1.22</v>
      </c>
      <c r="BB13" s="27">
        <v>16.79</v>
      </c>
      <c r="BC13" s="27">
        <v>34.97</v>
      </c>
      <c r="BD13" s="27">
        <v>29</v>
      </c>
      <c r="BE13" s="27">
        <v>27.98</v>
      </c>
      <c r="BF13" s="27">
        <v>118.25</v>
      </c>
      <c r="BG13" s="27">
        <v>8.32</v>
      </c>
      <c r="BH13" s="27">
        <v>12.88</v>
      </c>
      <c r="BI13" s="27">
        <v>16.5</v>
      </c>
      <c r="BJ13" s="27">
        <v>3.29</v>
      </c>
      <c r="BK13" s="27">
        <v>80</v>
      </c>
      <c r="BL13" s="27">
        <v>13.34</v>
      </c>
      <c r="BM13" s="27">
        <v>15.41</v>
      </c>
    </row>
    <row r="14" spans="1:65" x14ac:dyDescent="0.25">
      <c r="A14" s="13">
        <v>221820300</v>
      </c>
      <c r="B14" t="s">
        <v>201</v>
      </c>
      <c r="C14" t="s">
        <v>204</v>
      </c>
      <c r="D14" t="s">
        <v>205</v>
      </c>
      <c r="E14" s="27">
        <v>12.42</v>
      </c>
      <c r="F14" s="27">
        <v>6.13</v>
      </c>
      <c r="G14" s="27">
        <v>5.76</v>
      </c>
      <c r="H14" s="27">
        <v>2.0401793723766817</v>
      </c>
      <c r="I14" s="27">
        <v>1.74</v>
      </c>
      <c r="J14" s="27">
        <v>5.22</v>
      </c>
      <c r="K14" s="27">
        <v>5.21</v>
      </c>
      <c r="L14" s="27">
        <v>2.0499999999999998</v>
      </c>
      <c r="M14" s="27">
        <v>5.0999999999999996</v>
      </c>
      <c r="N14" s="27">
        <v>5.98</v>
      </c>
      <c r="O14" s="27">
        <v>0.99</v>
      </c>
      <c r="P14" s="27">
        <v>2.37</v>
      </c>
      <c r="Q14" s="27">
        <v>5.42</v>
      </c>
      <c r="R14" s="27">
        <v>5.4</v>
      </c>
      <c r="S14" s="27">
        <v>7.22</v>
      </c>
      <c r="T14" s="27">
        <v>5.28</v>
      </c>
      <c r="U14" s="27">
        <v>5.08</v>
      </c>
      <c r="V14" s="27">
        <v>1.79</v>
      </c>
      <c r="W14" s="27">
        <v>2.99</v>
      </c>
      <c r="X14" s="27">
        <v>2.84</v>
      </c>
      <c r="Y14" s="27">
        <v>23.06</v>
      </c>
      <c r="Z14" s="27">
        <v>8.2899999999999991</v>
      </c>
      <c r="AA14" s="27">
        <v>4.8899999999999997</v>
      </c>
      <c r="AB14" s="27">
        <v>2.0099999999999998</v>
      </c>
      <c r="AC14" s="27">
        <v>4.75</v>
      </c>
      <c r="AD14" s="27">
        <v>3.38</v>
      </c>
      <c r="AE14" s="29">
        <v>1450.33</v>
      </c>
      <c r="AF14" s="29">
        <v>474182</v>
      </c>
      <c r="AG14" s="25">
        <v>6.6319999999999988</v>
      </c>
      <c r="AH14" s="29">
        <v>2278.8257931757357</v>
      </c>
      <c r="AI14" s="27" t="s">
        <v>837</v>
      </c>
      <c r="AJ14" s="27">
        <v>226.99159255000004</v>
      </c>
      <c r="AK14" s="27">
        <v>347.61175220000001</v>
      </c>
      <c r="AL14" s="27">
        <v>574.6</v>
      </c>
      <c r="AM14" s="27">
        <v>187.5069</v>
      </c>
      <c r="AN14" s="27">
        <v>61.31</v>
      </c>
      <c r="AO14" s="30">
        <v>3.5630000000000002</v>
      </c>
      <c r="AP14" s="27">
        <v>263.33</v>
      </c>
      <c r="AQ14" s="27">
        <v>226.8</v>
      </c>
      <c r="AR14" s="27">
        <v>168.75</v>
      </c>
      <c r="AS14" s="27">
        <v>12.64</v>
      </c>
      <c r="AT14" s="27">
        <v>540.47</v>
      </c>
      <c r="AU14" s="27">
        <v>6.52</v>
      </c>
      <c r="AV14" s="27">
        <v>13.49</v>
      </c>
      <c r="AW14" s="27">
        <v>7.65</v>
      </c>
      <c r="AX14" s="27">
        <v>33.33</v>
      </c>
      <c r="AY14" s="27">
        <v>49.5</v>
      </c>
      <c r="AZ14" s="27">
        <v>2.99</v>
      </c>
      <c r="BA14" s="27">
        <v>1.25</v>
      </c>
      <c r="BB14" s="27">
        <v>21.67</v>
      </c>
      <c r="BC14" s="27">
        <v>34.25</v>
      </c>
      <c r="BD14" s="27">
        <v>22.97</v>
      </c>
      <c r="BE14" s="27">
        <v>30</v>
      </c>
      <c r="BF14" s="27">
        <v>112.5</v>
      </c>
      <c r="BG14" s="27">
        <v>15.99</v>
      </c>
      <c r="BH14" s="27">
        <v>15.5</v>
      </c>
      <c r="BI14" s="27">
        <v>17.329999999999998</v>
      </c>
      <c r="BJ14" s="27">
        <v>3.42</v>
      </c>
      <c r="BK14" s="27">
        <v>64.2</v>
      </c>
      <c r="BL14" s="27">
        <v>13.79</v>
      </c>
      <c r="BM14" s="27">
        <v>15.67</v>
      </c>
    </row>
    <row r="15" spans="1:65" x14ac:dyDescent="0.25">
      <c r="A15" s="13">
        <v>227940400</v>
      </c>
      <c r="B15" t="s">
        <v>201</v>
      </c>
      <c r="C15" t="s">
        <v>206</v>
      </c>
      <c r="D15" t="s">
        <v>207</v>
      </c>
      <c r="E15" s="27">
        <v>13.807499999999999</v>
      </c>
      <c r="F15" s="27">
        <v>6.1624999999999996</v>
      </c>
      <c r="G15" s="27">
        <v>6.06</v>
      </c>
      <c r="H15" s="27">
        <v>1.9673158233632289</v>
      </c>
      <c r="I15" s="27">
        <v>1.75</v>
      </c>
      <c r="J15" s="27">
        <v>5.29</v>
      </c>
      <c r="K15" s="27">
        <v>5.36</v>
      </c>
      <c r="L15" s="27">
        <v>2.0699999999999998</v>
      </c>
      <c r="M15" s="27">
        <v>5.49</v>
      </c>
      <c r="N15" s="27">
        <v>5.98</v>
      </c>
      <c r="O15" s="27">
        <v>0.99</v>
      </c>
      <c r="P15" s="27">
        <v>2.37</v>
      </c>
      <c r="Q15" s="27">
        <v>4.99</v>
      </c>
      <c r="R15" s="27">
        <v>5.49</v>
      </c>
      <c r="S15" s="27">
        <v>7.68</v>
      </c>
      <c r="T15" s="27">
        <v>5.35</v>
      </c>
      <c r="U15" s="27">
        <v>5.415</v>
      </c>
      <c r="V15" s="27">
        <v>1.75</v>
      </c>
      <c r="W15" s="27">
        <v>2.99</v>
      </c>
      <c r="X15" s="27">
        <v>2.61</v>
      </c>
      <c r="Y15" s="27">
        <v>22.44</v>
      </c>
      <c r="Z15" s="27">
        <v>8.49</v>
      </c>
      <c r="AA15" s="27">
        <v>4.83</v>
      </c>
      <c r="AB15" s="27">
        <v>1.89</v>
      </c>
      <c r="AC15" s="27">
        <v>4.8099999999999996</v>
      </c>
      <c r="AD15" s="27">
        <v>3.49</v>
      </c>
      <c r="AE15" s="29">
        <v>1750</v>
      </c>
      <c r="AF15" s="29">
        <v>647800</v>
      </c>
      <c r="AG15" s="25">
        <v>7.0034999999999998</v>
      </c>
      <c r="AH15" s="29">
        <v>3233.5142867374384</v>
      </c>
      <c r="AI15" s="27" t="s">
        <v>837</v>
      </c>
      <c r="AJ15" s="27">
        <v>105.85420966666665</v>
      </c>
      <c r="AK15" s="27">
        <v>210.59249999999997</v>
      </c>
      <c r="AL15" s="27">
        <v>316.44</v>
      </c>
      <c r="AM15" s="27">
        <v>197.70689999999999</v>
      </c>
      <c r="AN15" s="27">
        <v>71</v>
      </c>
      <c r="AO15" s="30">
        <v>4.3890000000000002</v>
      </c>
      <c r="AP15" s="27">
        <v>260</v>
      </c>
      <c r="AQ15" s="27">
        <v>235</v>
      </c>
      <c r="AR15" s="27">
        <v>165</v>
      </c>
      <c r="AS15" s="27">
        <v>12.37</v>
      </c>
      <c r="AT15" s="27">
        <v>484.69</v>
      </c>
      <c r="AU15" s="27">
        <v>5.99</v>
      </c>
      <c r="AV15" s="27">
        <v>12.99</v>
      </c>
      <c r="AW15" s="27">
        <v>8.74</v>
      </c>
      <c r="AX15" s="27">
        <v>23</v>
      </c>
      <c r="AY15" s="27">
        <v>50</v>
      </c>
      <c r="AZ15" s="27">
        <v>3.03</v>
      </c>
      <c r="BA15" s="27">
        <v>1.39</v>
      </c>
      <c r="BB15" s="27">
        <v>16.63</v>
      </c>
      <c r="BC15" s="27">
        <v>41.5</v>
      </c>
      <c r="BD15" s="27">
        <v>24.99</v>
      </c>
      <c r="BE15" s="27">
        <v>49.99</v>
      </c>
      <c r="BF15" s="27">
        <v>65</v>
      </c>
      <c r="BG15" s="27">
        <v>6.5</v>
      </c>
      <c r="BH15" s="27">
        <v>12.75</v>
      </c>
      <c r="BI15" s="27">
        <v>15.5</v>
      </c>
      <c r="BJ15" s="27">
        <v>3.99</v>
      </c>
      <c r="BK15" s="27">
        <v>87</v>
      </c>
      <c r="BL15" s="27">
        <v>13.27</v>
      </c>
      <c r="BM15" s="27">
        <v>15.54</v>
      </c>
    </row>
    <row r="16" spans="1:65" x14ac:dyDescent="0.25">
      <c r="A16" s="13">
        <v>288888550</v>
      </c>
      <c r="B16" t="s">
        <v>201</v>
      </c>
      <c r="C16" t="s">
        <v>865</v>
      </c>
      <c r="D16" t="s">
        <v>810</v>
      </c>
      <c r="E16" s="27">
        <v>14.78</v>
      </c>
      <c r="F16" s="27">
        <v>6.82</v>
      </c>
      <c r="G16" s="27">
        <v>6.46</v>
      </c>
      <c r="H16" s="27">
        <v>2.6439059213452913</v>
      </c>
      <c r="I16" s="27">
        <v>2.78</v>
      </c>
      <c r="J16" s="27">
        <v>5.21</v>
      </c>
      <c r="K16" s="27">
        <v>5.39</v>
      </c>
      <c r="L16" s="27">
        <v>3.3</v>
      </c>
      <c r="M16" s="27">
        <v>5.7</v>
      </c>
      <c r="N16" s="27">
        <v>5.98</v>
      </c>
      <c r="O16" s="27">
        <v>0.99</v>
      </c>
      <c r="P16" s="27">
        <v>3.18</v>
      </c>
      <c r="Q16" s="27">
        <v>4.68</v>
      </c>
      <c r="R16" s="27">
        <v>5.49</v>
      </c>
      <c r="S16" s="27">
        <v>8</v>
      </c>
      <c r="T16" s="27">
        <v>4.82</v>
      </c>
      <c r="U16" s="27">
        <v>5.54</v>
      </c>
      <c r="V16" s="27">
        <v>1.78</v>
      </c>
      <c r="W16" s="27">
        <v>2.87</v>
      </c>
      <c r="X16" s="27">
        <v>3.49</v>
      </c>
      <c r="Y16" s="27">
        <v>21.13</v>
      </c>
      <c r="Z16" s="27">
        <v>9.33</v>
      </c>
      <c r="AA16" s="27">
        <v>5.01</v>
      </c>
      <c r="AB16" s="27">
        <v>2.4300000000000002</v>
      </c>
      <c r="AC16" s="27">
        <v>4</v>
      </c>
      <c r="AD16" s="27">
        <v>3.98</v>
      </c>
      <c r="AE16" s="29">
        <v>1650</v>
      </c>
      <c r="AF16" s="29">
        <v>461667</v>
      </c>
      <c r="AG16" s="25">
        <v>6.8750000000000009</v>
      </c>
      <c r="AH16" s="29">
        <v>2274.6176596735008</v>
      </c>
      <c r="AI16" s="27" t="s">
        <v>837</v>
      </c>
      <c r="AJ16" s="27">
        <v>85.248625000000018</v>
      </c>
      <c r="AK16" s="27">
        <v>206.95499999999996</v>
      </c>
      <c r="AL16" s="27">
        <v>292.21000000000004</v>
      </c>
      <c r="AM16" s="27">
        <v>195.0069</v>
      </c>
      <c r="AN16" s="27">
        <v>80</v>
      </c>
      <c r="AO16" s="30">
        <v>4.9290000000000003</v>
      </c>
      <c r="AP16" s="27">
        <v>242.5</v>
      </c>
      <c r="AQ16" s="27">
        <v>295</v>
      </c>
      <c r="AR16" s="27">
        <v>153.83000000000001</v>
      </c>
      <c r="AS16" s="27">
        <v>11.47</v>
      </c>
      <c r="AT16" s="27">
        <v>482.5</v>
      </c>
      <c r="AU16" s="27">
        <v>6.79</v>
      </c>
      <c r="AV16" s="27">
        <v>20</v>
      </c>
      <c r="AW16" s="27">
        <v>6.89</v>
      </c>
      <c r="AX16" s="27">
        <v>24</v>
      </c>
      <c r="AY16" s="27">
        <v>55</v>
      </c>
      <c r="AZ16" s="27">
        <v>2.99</v>
      </c>
      <c r="BA16" s="27">
        <v>1.1299999999999999</v>
      </c>
      <c r="BB16" s="27">
        <v>15.19</v>
      </c>
      <c r="BC16" s="27">
        <v>44.48</v>
      </c>
      <c r="BD16" s="27">
        <v>27.96</v>
      </c>
      <c r="BE16" s="27">
        <v>56</v>
      </c>
      <c r="BF16" s="27">
        <v>98</v>
      </c>
      <c r="BG16" s="27">
        <v>14</v>
      </c>
      <c r="BH16" s="27">
        <v>12.5</v>
      </c>
      <c r="BI16" s="27">
        <v>11.25</v>
      </c>
      <c r="BJ16" s="27">
        <v>4.88</v>
      </c>
      <c r="BK16" s="27">
        <v>90</v>
      </c>
      <c r="BL16" s="27">
        <v>13.49</v>
      </c>
      <c r="BM16" s="27">
        <v>15.99</v>
      </c>
    </row>
    <row r="17" spans="1:65" x14ac:dyDescent="0.25">
      <c r="A17" s="13">
        <v>429420150</v>
      </c>
      <c r="B17" t="s">
        <v>208</v>
      </c>
      <c r="C17" t="s">
        <v>211</v>
      </c>
      <c r="D17" t="s">
        <v>212</v>
      </c>
      <c r="E17" s="27">
        <v>13.06</v>
      </c>
      <c r="F17" s="27">
        <v>5.63</v>
      </c>
      <c r="G17" s="27">
        <v>4.7699999999999996</v>
      </c>
      <c r="H17" s="27">
        <v>1.2624705882352942</v>
      </c>
      <c r="I17" s="27">
        <v>1.1399999999999999</v>
      </c>
      <c r="J17" s="27">
        <v>4.82</v>
      </c>
      <c r="K17" s="27">
        <v>4.91</v>
      </c>
      <c r="L17" s="27">
        <v>1.8</v>
      </c>
      <c r="M17" s="27">
        <v>4.58</v>
      </c>
      <c r="N17" s="27">
        <v>4.33</v>
      </c>
      <c r="O17" s="27">
        <v>0.7</v>
      </c>
      <c r="P17" s="27">
        <v>1.88</v>
      </c>
      <c r="Q17" s="27">
        <v>3.92</v>
      </c>
      <c r="R17" s="27">
        <v>4.46</v>
      </c>
      <c r="S17" s="27">
        <v>6.58</v>
      </c>
      <c r="T17" s="27">
        <v>3.83</v>
      </c>
      <c r="U17" s="27">
        <v>5.22</v>
      </c>
      <c r="V17" s="27">
        <v>1.63</v>
      </c>
      <c r="W17" s="27">
        <v>2.39</v>
      </c>
      <c r="X17" s="27">
        <v>1.98</v>
      </c>
      <c r="Y17" s="27">
        <v>19.38</v>
      </c>
      <c r="Z17" s="27">
        <v>6.97</v>
      </c>
      <c r="AA17" s="27">
        <v>3.78</v>
      </c>
      <c r="AB17" s="27">
        <v>2.06</v>
      </c>
      <c r="AC17" s="27">
        <v>3.68</v>
      </c>
      <c r="AD17" s="27">
        <v>2.61</v>
      </c>
      <c r="AE17" s="29">
        <v>1196</v>
      </c>
      <c r="AF17" s="29">
        <v>514500</v>
      </c>
      <c r="AG17" s="25">
        <v>6.0433333329999996</v>
      </c>
      <c r="AH17" s="29">
        <v>2324.276940311313</v>
      </c>
      <c r="AI17" s="27" t="s">
        <v>837</v>
      </c>
      <c r="AJ17" s="27">
        <v>72.882220750000002</v>
      </c>
      <c r="AK17" s="27">
        <v>82.34821654298409</v>
      </c>
      <c r="AL17" s="27">
        <v>155.22999999999999</v>
      </c>
      <c r="AM17" s="27">
        <v>183.37215</v>
      </c>
      <c r="AN17" s="27">
        <v>48</v>
      </c>
      <c r="AO17" s="30">
        <v>3.2014696725</v>
      </c>
      <c r="AP17" s="27">
        <v>101.5</v>
      </c>
      <c r="AQ17" s="27">
        <v>113.75</v>
      </c>
      <c r="AR17" s="27">
        <v>110</v>
      </c>
      <c r="AS17" s="27">
        <v>10.47</v>
      </c>
      <c r="AT17" s="27">
        <v>520.51</v>
      </c>
      <c r="AU17" s="27">
        <v>4.29</v>
      </c>
      <c r="AV17" s="27">
        <v>7.99</v>
      </c>
      <c r="AW17" s="27">
        <v>3.99</v>
      </c>
      <c r="AX17" s="27">
        <v>18</v>
      </c>
      <c r="AY17" s="27">
        <v>28.67</v>
      </c>
      <c r="AZ17" s="27">
        <v>3.12</v>
      </c>
      <c r="BA17" s="27">
        <v>1.28</v>
      </c>
      <c r="BB17" s="27">
        <v>16</v>
      </c>
      <c r="BC17" s="27">
        <v>26.49</v>
      </c>
      <c r="BD17" s="27">
        <v>18</v>
      </c>
      <c r="BE17" s="27">
        <v>24</v>
      </c>
      <c r="BF17" s="27">
        <v>60</v>
      </c>
      <c r="BG17" s="27">
        <v>4.333333333333333</v>
      </c>
      <c r="BH17" s="27">
        <v>8.33</v>
      </c>
      <c r="BI17" s="27">
        <v>5</v>
      </c>
      <c r="BJ17" s="27">
        <v>2.97</v>
      </c>
      <c r="BK17" s="27">
        <v>85</v>
      </c>
      <c r="BL17" s="27">
        <v>11.67</v>
      </c>
      <c r="BM17" s="27">
        <v>12.65</v>
      </c>
    </row>
    <row r="18" spans="1:65" x14ac:dyDescent="0.25">
      <c r="A18" s="13">
        <v>422380300</v>
      </c>
      <c r="B18" t="s">
        <v>208</v>
      </c>
      <c r="C18" t="s">
        <v>209</v>
      </c>
      <c r="D18" t="s">
        <v>210</v>
      </c>
      <c r="E18" s="27">
        <v>13.02</v>
      </c>
      <c r="F18" s="27">
        <v>5.2</v>
      </c>
      <c r="G18" s="27">
        <v>4.7300000000000004</v>
      </c>
      <c r="H18" s="27">
        <v>1.46</v>
      </c>
      <c r="I18" s="27">
        <v>1.21</v>
      </c>
      <c r="J18" s="27">
        <v>4.87</v>
      </c>
      <c r="K18" s="27">
        <v>4.92</v>
      </c>
      <c r="L18" s="27">
        <v>1.78</v>
      </c>
      <c r="M18" s="27">
        <v>4.5599999999999996</v>
      </c>
      <c r="N18" s="27">
        <v>4.33</v>
      </c>
      <c r="O18" s="27">
        <v>0.69</v>
      </c>
      <c r="P18" s="27">
        <v>1.88</v>
      </c>
      <c r="Q18" s="27">
        <v>4.01</v>
      </c>
      <c r="R18" s="27">
        <v>4.42</v>
      </c>
      <c r="S18" s="27">
        <v>6.63</v>
      </c>
      <c r="T18" s="27">
        <v>3.97</v>
      </c>
      <c r="U18" s="27">
        <v>5.37</v>
      </c>
      <c r="V18" s="27">
        <v>1.72</v>
      </c>
      <c r="W18" s="27">
        <v>2.31</v>
      </c>
      <c r="X18" s="27">
        <v>2.16</v>
      </c>
      <c r="Y18" s="27">
        <v>19.43</v>
      </c>
      <c r="Z18" s="27">
        <v>7.22</v>
      </c>
      <c r="AA18" s="27">
        <v>3.93</v>
      </c>
      <c r="AB18" s="27">
        <v>1.87</v>
      </c>
      <c r="AC18" s="27">
        <v>3.72</v>
      </c>
      <c r="AD18" s="27">
        <v>2.62</v>
      </c>
      <c r="AE18" s="29">
        <v>1850</v>
      </c>
      <c r="AF18" s="29">
        <v>669000</v>
      </c>
      <c r="AG18" s="25">
        <v>6.5650000000000004</v>
      </c>
      <c r="AH18" s="29">
        <v>3192.8800901373406</v>
      </c>
      <c r="AI18" s="27" t="s">
        <v>837</v>
      </c>
      <c r="AJ18" s="27">
        <v>81.944424487500001</v>
      </c>
      <c r="AK18" s="27">
        <v>63.841588716358665</v>
      </c>
      <c r="AL18" s="27">
        <v>145.78</v>
      </c>
      <c r="AM18" s="27">
        <v>185.74365</v>
      </c>
      <c r="AN18" s="27">
        <v>61.66</v>
      </c>
      <c r="AO18" s="30">
        <v>3.6195000000000004</v>
      </c>
      <c r="AP18" s="27">
        <v>200</v>
      </c>
      <c r="AQ18" s="27">
        <v>138</v>
      </c>
      <c r="AR18" s="27">
        <v>127.5</v>
      </c>
      <c r="AS18" s="27">
        <v>11.66</v>
      </c>
      <c r="AT18" s="27">
        <v>494.99</v>
      </c>
      <c r="AU18" s="27">
        <v>7.14</v>
      </c>
      <c r="AV18" s="27">
        <v>15.49</v>
      </c>
      <c r="AW18" s="27">
        <v>4.99</v>
      </c>
      <c r="AX18" s="27">
        <v>30</v>
      </c>
      <c r="AY18" s="27">
        <v>47.5</v>
      </c>
      <c r="AZ18" s="27">
        <v>3.12</v>
      </c>
      <c r="BA18" s="27">
        <v>1.22</v>
      </c>
      <c r="BB18" s="27">
        <v>16.62</v>
      </c>
      <c r="BC18" s="27">
        <v>49.99</v>
      </c>
      <c r="BD18" s="27">
        <v>32.5</v>
      </c>
      <c r="BE18" s="27">
        <v>49.99</v>
      </c>
      <c r="BF18" s="27">
        <v>89</v>
      </c>
      <c r="BG18" s="27">
        <v>8.25</v>
      </c>
      <c r="BH18" s="27">
        <v>14.25</v>
      </c>
      <c r="BI18" s="27">
        <v>25</v>
      </c>
      <c r="BJ18" s="27">
        <v>2.62</v>
      </c>
      <c r="BK18" s="27">
        <v>55.75</v>
      </c>
      <c r="BL18" s="27">
        <v>11.75</v>
      </c>
      <c r="BM18" s="27">
        <v>11.51</v>
      </c>
    </row>
    <row r="19" spans="1:65" x14ac:dyDescent="0.25">
      <c r="A19" s="13">
        <v>429420400</v>
      </c>
      <c r="B19" t="s">
        <v>208</v>
      </c>
      <c r="C19" t="s">
        <v>211</v>
      </c>
      <c r="D19" t="s">
        <v>213</v>
      </c>
      <c r="E19" s="27">
        <v>15.03</v>
      </c>
      <c r="F19" s="27">
        <v>5.63</v>
      </c>
      <c r="G19" s="27">
        <v>4.7699999999999996</v>
      </c>
      <c r="H19" s="27">
        <v>1.8550588235294119</v>
      </c>
      <c r="I19" s="27">
        <v>1.1399999999999999</v>
      </c>
      <c r="J19" s="27">
        <v>4.82</v>
      </c>
      <c r="K19" s="27">
        <v>4.91</v>
      </c>
      <c r="L19" s="27">
        <v>1.8</v>
      </c>
      <c r="M19" s="27">
        <v>5.04</v>
      </c>
      <c r="N19" s="27">
        <v>4.33</v>
      </c>
      <c r="O19" s="27">
        <v>0.7</v>
      </c>
      <c r="P19" s="27">
        <v>1.88</v>
      </c>
      <c r="Q19" s="27">
        <v>4.71</v>
      </c>
      <c r="R19" s="27">
        <v>4.46</v>
      </c>
      <c r="S19" s="27">
        <v>6.58</v>
      </c>
      <c r="T19" s="27">
        <v>3.83</v>
      </c>
      <c r="U19" s="27">
        <v>5.22</v>
      </c>
      <c r="V19" s="27">
        <v>1.63</v>
      </c>
      <c r="W19" s="27">
        <v>2.39</v>
      </c>
      <c r="X19" s="27">
        <v>1.98</v>
      </c>
      <c r="Y19" s="27">
        <v>19.690000000000001</v>
      </c>
      <c r="Z19" s="27">
        <v>6.97</v>
      </c>
      <c r="AA19" s="27">
        <v>3.78</v>
      </c>
      <c r="AB19" s="27">
        <v>2.06</v>
      </c>
      <c r="AC19" s="27">
        <v>4.1399999999999997</v>
      </c>
      <c r="AD19" s="27">
        <v>2.61</v>
      </c>
      <c r="AE19" s="29">
        <v>1600</v>
      </c>
      <c r="AF19" s="29">
        <v>1056667</v>
      </c>
      <c r="AG19" s="25">
        <v>6.3149999999999995</v>
      </c>
      <c r="AH19" s="29">
        <v>4913.1124063024527</v>
      </c>
      <c r="AI19" s="27">
        <v>147.64502413087337</v>
      </c>
      <c r="AJ19" s="27" t="s">
        <v>837</v>
      </c>
      <c r="AK19" s="27" t="s">
        <v>837</v>
      </c>
      <c r="AL19" s="27">
        <v>147.64502413087337</v>
      </c>
      <c r="AM19" s="27">
        <v>183.37215</v>
      </c>
      <c r="AN19" s="27">
        <v>45.98</v>
      </c>
      <c r="AO19" s="30">
        <v>3.8715303275000004</v>
      </c>
      <c r="AP19" s="27">
        <v>144.63</v>
      </c>
      <c r="AQ19" s="27">
        <v>110</v>
      </c>
      <c r="AR19" s="27">
        <v>103.67</v>
      </c>
      <c r="AS19" s="27">
        <v>10.47</v>
      </c>
      <c r="AT19" s="27">
        <v>480</v>
      </c>
      <c r="AU19" s="27">
        <v>6.99</v>
      </c>
      <c r="AV19" s="27">
        <v>14.25</v>
      </c>
      <c r="AW19" s="27">
        <v>5.49</v>
      </c>
      <c r="AX19" s="27">
        <v>20</v>
      </c>
      <c r="AY19" s="27">
        <v>45</v>
      </c>
      <c r="AZ19" s="27">
        <v>3.12</v>
      </c>
      <c r="BA19" s="27">
        <v>1.28</v>
      </c>
      <c r="BB19" s="27">
        <v>14</v>
      </c>
      <c r="BC19" s="27">
        <v>49.5</v>
      </c>
      <c r="BD19" s="27">
        <v>36</v>
      </c>
      <c r="BE19" s="27">
        <v>49</v>
      </c>
      <c r="BF19" s="27">
        <v>85</v>
      </c>
      <c r="BG19" s="27">
        <v>12</v>
      </c>
      <c r="BH19" s="27">
        <v>10.25</v>
      </c>
      <c r="BI19" s="27">
        <v>16.670000000000002</v>
      </c>
      <c r="BJ19" s="27">
        <v>3.64</v>
      </c>
      <c r="BK19" s="27">
        <v>75</v>
      </c>
      <c r="BL19" s="27">
        <v>11.67</v>
      </c>
      <c r="BM19" s="27">
        <v>12.65</v>
      </c>
    </row>
    <row r="20" spans="1:65" x14ac:dyDescent="0.25">
      <c r="A20" s="13">
        <v>438060600</v>
      </c>
      <c r="B20" t="s">
        <v>208</v>
      </c>
      <c r="C20" t="s">
        <v>214</v>
      </c>
      <c r="D20" t="s">
        <v>215</v>
      </c>
      <c r="E20" s="27">
        <v>12.96</v>
      </c>
      <c r="F20" s="27">
        <v>5.39</v>
      </c>
      <c r="G20" s="27">
        <v>4.91</v>
      </c>
      <c r="H20" s="27">
        <v>1.2968235294117647</v>
      </c>
      <c r="I20" s="27">
        <v>1.33</v>
      </c>
      <c r="J20" s="27">
        <v>4.78</v>
      </c>
      <c r="K20" s="27">
        <v>4.83</v>
      </c>
      <c r="L20" s="27">
        <v>1.75</v>
      </c>
      <c r="M20" s="27">
        <v>4.57</v>
      </c>
      <c r="N20" s="27">
        <v>4.24</v>
      </c>
      <c r="O20" s="27">
        <v>0.72</v>
      </c>
      <c r="P20" s="27">
        <v>1.9</v>
      </c>
      <c r="Q20" s="27">
        <v>4.34</v>
      </c>
      <c r="R20" s="27">
        <v>4.3499999999999996</v>
      </c>
      <c r="S20" s="27">
        <v>6.54</v>
      </c>
      <c r="T20" s="27">
        <v>3.88</v>
      </c>
      <c r="U20" s="27">
        <v>5.53</v>
      </c>
      <c r="V20" s="27">
        <v>1.56</v>
      </c>
      <c r="W20" s="27">
        <v>2.44</v>
      </c>
      <c r="X20" s="27">
        <v>2.14</v>
      </c>
      <c r="Y20" s="27">
        <v>20.36</v>
      </c>
      <c r="Z20" s="27">
        <v>7.07</v>
      </c>
      <c r="AA20" s="27">
        <v>3.91</v>
      </c>
      <c r="AB20" s="27">
        <v>1.79</v>
      </c>
      <c r="AC20" s="27">
        <v>3.92</v>
      </c>
      <c r="AD20" s="27">
        <v>2.75</v>
      </c>
      <c r="AE20" s="29">
        <v>2221.33</v>
      </c>
      <c r="AF20" s="29">
        <v>523996</v>
      </c>
      <c r="AG20" s="25">
        <v>6.5650000000000004</v>
      </c>
      <c r="AH20" s="29">
        <v>2500.8316826780356</v>
      </c>
      <c r="AI20" s="27">
        <v>192.14184502699217</v>
      </c>
      <c r="AJ20" s="27" t="s">
        <v>837</v>
      </c>
      <c r="AK20" s="27" t="s">
        <v>837</v>
      </c>
      <c r="AL20" s="27">
        <v>192.14184502699217</v>
      </c>
      <c r="AM20" s="27">
        <v>190.08629999999999</v>
      </c>
      <c r="AN20" s="27">
        <v>62</v>
      </c>
      <c r="AO20" s="30">
        <v>3.4012500000000001</v>
      </c>
      <c r="AP20" s="27">
        <v>119</v>
      </c>
      <c r="AQ20" s="27">
        <v>99</v>
      </c>
      <c r="AR20" s="27">
        <v>113.5</v>
      </c>
      <c r="AS20" s="27">
        <v>10.99</v>
      </c>
      <c r="AT20" s="27">
        <v>471.28</v>
      </c>
      <c r="AU20" s="27">
        <v>4.34</v>
      </c>
      <c r="AV20" s="27">
        <v>12.24</v>
      </c>
      <c r="AW20" s="27">
        <v>4.97</v>
      </c>
      <c r="AX20" s="27">
        <v>18</v>
      </c>
      <c r="AY20" s="27">
        <v>52.5</v>
      </c>
      <c r="AZ20" s="27">
        <v>3.03</v>
      </c>
      <c r="BA20" s="27">
        <v>1.33</v>
      </c>
      <c r="BB20" s="27">
        <v>14.23</v>
      </c>
      <c r="BC20" s="27">
        <v>25.13</v>
      </c>
      <c r="BD20" s="27">
        <v>28.47</v>
      </c>
      <c r="BE20" s="27">
        <v>28.93</v>
      </c>
      <c r="BF20" s="27">
        <v>77.62</v>
      </c>
      <c r="BG20" s="27">
        <v>9.99</v>
      </c>
      <c r="BH20" s="27">
        <v>9.25</v>
      </c>
      <c r="BI20" s="27">
        <v>20</v>
      </c>
      <c r="BJ20" s="27">
        <v>2.78</v>
      </c>
      <c r="BK20" s="27">
        <v>61</v>
      </c>
      <c r="BL20" s="27">
        <v>11.97</v>
      </c>
      <c r="BM20" s="27">
        <v>12.74</v>
      </c>
    </row>
    <row r="21" spans="1:65" x14ac:dyDescent="0.25">
      <c r="A21" s="13">
        <v>439150650</v>
      </c>
      <c r="B21" t="s">
        <v>208</v>
      </c>
      <c r="C21" t="s">
        <v>217</v>
      </c>
      <c r="D21" t="s">
        <v>218</v>
      </c>
      <c r="E21" s="27">
        <v>13.02</v>
      </c>
      <c r="F21" s="27">
        <v>5.72</v>
      </c>
      <c r="G21" s="27">
        <v>4.79</v>
      </c>
      <c r="H21" s="27">
        <v>1.4771764705882351</v>
      </c>
      <c r="I21" s="27">
        <v>1.3</v>
      </c>
      <c r="J21" s="27">
        <v>4.96</v>
      </c>
      <c r="K21" s="27">
        <v>4.93</v>
      </c>
      <c r="L21" s="27">
        <v>1.88</v>
      </c>
      <c r="M21" s="27">
        <v>4.88</v>
      </c>
      <c r="N21" s="27">
        <v>4.33</v>
      </c>
      <c r="O21" s="27">
        <v>0.69</v>
      </c>
      <c r="P21" s="27">
        <v>1.88</v>
      </c>
      <c r="Q21" s="27">
        <v>4.1500000000000004</v>
      </c>
      <c r="R21" s="27">
        <v>4.54</v>
      </c>
      <c r="S21" s="27">
        <v>6.78</v>
      </c>
      <c r="T21" s="27">
        <v>3.89</v>
      </c>
      <c r="U21" s="27">
        <v>5.49</v>
      </c>
      <c r="V21" s="27">
        <v>1.82</v>
      </c>
      <c r="W21" s="27">
        <v>2.36</v>
      </c>
      <c r="X21" s="27">
        <v>2.16</v>
      </c>
      <c r="Y21" s="27">
        <v>20</v>
      </c>
      <c r="Z21" s="27">
        <v>7.39</v>
      </c>
      <c r="AA21" s="27">
        <v>4.03</v>
      </c>
      <c r="AB21" s="27">
        <v>1.95</v>
      </c>
      <c r="AC21" s="27">
        <v>3.83</v>
      </c>
      <c r="AD21" s="27">
        <v>2.71</v>
      </c>
      <c r="AE21" s="29">
        <v>1809.5</v>
      </c>
      <c r="AF21" s="29">
        <v>732233</v>
      </c>
      <c r="AG21" s="25">
        <v>6.5</v>
      </c>
      <c r="AH21" s="29">
        <v>3471.1595522157827</v>
      </c>
      <c r="AI21" s="27" t="s">
        <v>837</v>
      </c>
      <c r="AJ21" s="27">
        <v>81.945554287500002</v>
      </c>
      <c r="AK21" s="27">
        <v>65.368477549691988</v>
      </c>
      <c r="AL21" s="27">
        <v>147.32</v>
      </c>
      <c r="AM21" s="27">
        <v>185.62215</v>
      </c>
      <c r="AN21" s="27">
        <v>64</v>
      </c>
      <c r="AO21" s="30">
        <v>3.54</v>
      </c>
      <c r="AP21" s="27">
        <v>100.17</v>
      </c>
      <c r="AQ21" s="27">
        <v>97</v>
      </c>
      <c r="AR21" s="27">
        <v>100.17</v>
      </c>
      <c r="AS21" s="27">
        <v>10.96</v>
      </c>
      <c r="AT21" s="27">
        <v>520.51</v>
      </c>
      <c r="AU21" s="27">
        <v>7.59</v>
      </c>
      <c r="AV21" s="27">
        <v>13.34</v>
      </c>
      <c r="AW21" s="27">
        <v>5.14</v>
      </c>
      <c r="AX21" s="27">
        <v>26</v>
      </c>
      <c r="AY21" s="27">
        <v>55</v>
      </c>
      <c r="AZ21" s="27">
        <v>3.09</v>
      </c>
      <c r="BA21" s="27">
        <v>1.31</v>
      </c>
      <c r="BB21" s="27">
        <v>17.54</v>
      </c>
      <c r="BC21" s="27">
        <v>51.5</v>
      </c>
      <c r="BD21" s="27">
        <v>36</v>
      </c>
      <c r="BE21" s="27">
        <v>50.83</v>
      </c>
      <c r="BF21" s="27">
        <v>103.74</v>
      </c>
      <c r="BG21" s="27">
        <v>9.99</v>
      </c>
      <c r="BH21" s="27">
        <v>9.8800000000000008</v>
      </c>
      <c r="BI21" s="27">
        <v>15</v>
      </c>
      <c r="BJ21" s="27">
        <v>3.99</v>
      </c>
      <c r="BK21" s="27">
        <v>57.83</v>
      </c>
      <c r="BL21" s="27">
        <v>12.07</v>
      </c>
      <c r="BM21" s="27">
        <v>12.7</v>
      </c>
    </row>
    <row r="22" spans="1:65" x14ac:dyDescent="0.25">
      <c r="A22" s="13">
        <v>438060750</v>
      </c>
      <c r="B22" t="s">
        <v>208</v>
      </c>
      <c r="C22" t="s">
        <v>214</v>
      </c>
      <c r="D22" t="s">
        <v>216</v>
      </c>
      <c r="E22" s="27">
        <v>12.93</v>
      </c>
      <c r="F22" s="27">
        <v>4.6749999999999998</v>
      </c>
      <c r="G22" s="27">
        <v>4.79</v>
      </c>
      <c r="H22" s="27">
        <v>1.588823529411765</v>
      </c>
      <c r="I22" s="27">
        <v>1.2649999999999999</v>
      </c>
      <c r="J22" s="27">
        <v>4.78</v>
      </c>
      <c r="K22" s="27">
        <v>3.89</v>
      </c>
      <c r="L22" s="27">
        <v>1.52</v>
      </c>
      <c r="M22" s="27">
        <v>4.57</v>
      </c>
      <c r="N22" s="27">
        <v>3.4350000000000001</v>
      </c>
      <c r="O22" s="27">
        <v>0.61499999999999999</v>
      </c>
      <c r="P22" s="27">
        <v>1.63</v>
      </c>
      <c r="Q22" s="27">
        <v>3.8050000000000002</v>
      </c>
      <c r="R22" s="27">
        <v>3.6549999999999998</v>
      </c>
      <c r="S22" s="27">
        <v>5.9950000000000001</v>
      </c>
      <c r="T22" s="27">
        <v>3.29</v>
      </c>
      <c r="U22" s="27">
        <v>5.2450000000000001</v>
      </c>
      <c r="V22" s="27">
        <v>1.5249999999999999</v>
      </c>
      <c r="W22" s="27">
        <v>2.415</v>
      </c>
      <c r="X22" s="27">
        <v>2.085</v>
      </c>
      <c r="Y22" s="27">
        <v>20.47</v>
      </c>
      <c r="Z22" s="27">
        <v>5.9050000000000002</v>
      </c>
      <c r="AA22" s="27">
        <v>3.37</v>
      </c>
      <c r="AB22" s="27">
        <v>1.4650000000000001</v>
      </c>
      <c r="AC22" s="27">
        <v>3.37</v>
      </c>
      <c r="AD22" s="27">
        <v>2.2200000000000002</v>
      </c>
      <c r="AE22" s="29">
        <v>1625.33</v>
      </c>
      <c r="AF22" s="29">
        <v>447512</v>
      </c>
      <c r="AG22" s="25">
        <v>6.5166666666666666</v>
      </c>
      <c r="AH22" s="29">
        <v>2125.115358252533</v>
      </c>
      <c r="AI22" s="27" t="s">
        <v>837</v>
      </c>
      <c r="AJ22" s="27">
        <v>197.03488746234316</v>
      </c>
      <c r="AK22" s="27">
        <v>74.047682958494747</v>
      </c>
      <c r="AL22" s="27">
        <v>271.08</v>
      </c>
      <c r="AM22" s="27">
        <v>184.72215</v>
      </c>
      <c r="AN22" s="27">
        <v>38</v>
      </c>
      <c r="AO22" s="30">
        <v>3.4630000000000001</v>
      </c>
      <c r="AP22" s="27">
        <v>76.33</v>
      </c>
      <c r="AQ22" s="27">
        <v>85</v>
      </c>
      <c r="AR22" s="27">
        <v>102.67</v>
      </c>
      <c r="AS22" s="27">
        <v>11</v>
      </c>
      <c r="AT22" s="27">
        <v>463.5</v>
      </c>
      <c r="AU22" s="27">
        <v>5.49</v>
      </c>
      <c r="AV22" s="27">
        <v>12.99</v>
      </c>
      <c r="AW22" s="27">
        <v>3.99</v>
      </c>
      <c r="AX22" s="27">
        <v>20.329999999999998</v>
      </c>
      <c r="AY22" s="27">
        <v>38.49</v>
      </c>
      <c r="AZ22" s="27">
        <v>3.03</v>
      </c>
      <c r="BA22" s="27">
        <v>1.34</v>
      </c>
      <c r="BB22" s="27">
        <v>14.51</v>
      </c>
      <c r="BC22" s="27">
        <v>27</v>
      </c>
      <c r="BD22" s="27">
        <v>28.66</v>
      </c>
      <c r="BE22" s="27">
        <v>25.99</v>
      </c>
      <c r="BF22" s="27">
        <v>104</v>
      </c>
      <c r="BG22" s="27">
        <v>7.5783333333333331</v>
      </c>
      <c r="BH22" s="27">
        <v>11.49</v>
      </c>
      <c r="BI22" s="27">
        <v>29.5</v>
      </c>
      <c r="BJ22" s="27">
        <v>3.03</v>
      </c>
      <c r="BK22" s="27">
        <v>60.8</v>
      </c>
      <c r="BL22" s="27">
        <v>11.97</v>
      </c>
      <c r="BM22" s="27">
        <v>12.76</v>
      </c>
    </row>
    <row r="23" spans="1:65" x14ac:dyDescent="0.25">
      <c r="A23" s="13">
        <v>446060850</v>
      </c>
      <c r="B23" t="s">
        <v>208</v>
      </c>
      <c r="C23" t="s">
        <v>219</v>
      </c>
      <c r="D23" t="s">
        <v>220</v>
      </c>
      <c r="E23" s="27">
        <v>12.96</v>
      </c>
      <c r="F23" s="27">
        <v>5.51</v>
      </c>
      <c r="G23" s="27">
        <v>4.82</v>
      </c>
      <c r="H23" s="27">
        <v>1.2968235294117647</v>
      </c>
      <c r="I23" s="27">
        <v>1.36</v>
      </c>
      <c r="J23" s="27">
        <v>4.78</v>
      </c>
      <c r="K23" s="27">
        <v>4.92</v>
      </c>
      <c r="L23" s="27">
        <v>1.79</v>
      </c>
      <c r="M23" s="27">
        <v>4.55</v>
      </c>
      <c r="N23" s="27">
        <v>4.33</v>
      </c>
      <c r="O23" s="27">
        <v>0.76</v>
      </c>
      <c r="P23" s="27">
        <v>1.9</v>
      </c>
      <c r="Q23" s="27">
        <v>4.37</v>
      </c>
      <c r="R23" s="27">
        <v>4.47</v>
      </c>
      <c r="S23" s="27">
        <v>6.67</v>
      </c>
      <c r="T23" s="27">
        <v>3.91</v>
      </c>
      <c r="U23" s="27">
        <v>5.52</v>
      </c>
      <c r="V23" s="27">
        <v>1.66</v>
      </c>
      <c r="W23" s="27">
        <v>2.41</v>
      </c>
      <c r="X23" s="27">
        <v>2.25</v>
      </c>
      <c r="Y23" s="27">
        <v>20.83</v>
      </c>
      <c r="Z23" s="27">
        <v>7.15</v>
      </c>
      <c r="AA23" s="27">
        <v>3.95</v>
      </c>
      <c r="AB23" s="27">
        <v>1.83</v>
      </c>
      <c r="AC23" s="27">
        <v>3.98</v>
      </c>
      <c r="AD23" s="27">
        <v>2.73</v>
      </c>
      <c r="AE23" s="29">
        <v>1423.3</v>
      </c>
      <c r="AF23" s="29">
        <v>492840</v>
      </c>
      <c r="AG23" s="25">
        <v>6.5466666666666669</v>
      </c>
      <c r="AH23" s="29">
        <v>2347.6686386202173</v>
      </c>
      <c r="AI23" s="27" t="s">
        <v>837</v>
      </c>
      <c r="AJ23" s="27">
        <v>125.73271388589939</v>
      </c>
      <c r="AK23" s="27">
        <v>74.047682958494747</v>
      </c>
      <c r="AL23" s="27">
        <v>199.78</v>
      </c>
      <c r="AM23" s="27">
        <v>191.77215000000001</v>
      </c>
      <c r="AN23" s="27">
        <v>52.08</v>
      </c>
      <c r="AO23" s="30">
        <v>3.2154999999999996</v>
      </c>
      <c r="AP23" s="27">
        <v>116.31</v>
      </c>
      <c r="AQ23" s="27">
        <v>131.15</v>
      </c>
      <c r="AR23" s="27">
        <v>102</v>
      </c>
      <c r="AS23" s="27">
        <v>10.88</v>
      </c>
      <c r="AT23" s="27">
        <v>340.43</v>
      </c>
      <c r="AU23" s="27">
        <v>7.63</v>
      </c>
      <c r="AV23" s="27">
        <v>13.69</v>
      </c>
      <c r="AW23" s="27">
        <v>5.24</v>
      </c>
      <c r="AX23" s="27">
        <v>27.5</v>
      </c>
      <c r="AY23" s="27">
        <v>46.67</v>
      </c>
      <c r="AZ23" s="27">
        <v>3.26</v>
      </c>
      <c r="BA23" s="27">
        <v>1.35</v>
      </c>
      <c r="BB23" s="27">
        <v>19.8</v>
      </c>
      <c r="BC23" s="27">
        <v>41.08</v>
      </c>
      <c r="BD23" s="27">
        <v>38.200000000000003</v>
      </c>
      <c r="BE23" s="27">
        <v>38.299999999999997</v>
      </c>
      <c r="BF23" s="27">
        <v>97.41</v>
      </c>
      <c r="BG23" s="27">
        <v>5</v>
      </c>
      <c r="BH23" s="27">
        <v>11.59</v>
      </c>
      <c r="BI23" s="27">
        <v>9.75</v>
      </c>
      <c r="BJ23" s="27">
        <v>3.69</v>
      </c>
      <c r="BK23" s="27">
        <v>91.5</v>
      </c>
      <c r="BL23" s="27">
        <v>11.83</v>
      </c>
      <c r="BM23" s="27">
        <v>12.47</v>
      </c>
    </row>
    <row r="24" spans="1:65" x14ac:dyDescent="0.25">
      <c r="A24" s="13">
        <v>530780125</v>
      </c>
      <c r="B24" t="s">
        <v>223</v>
      </c>
      <c r="C24" t="s">
        <v>230</v>
      </c>
      <c r="D24" t="s">
        <v>231</v>
      </c>
      <c r="E24" s="27">
        <v>13.17</v>
      </c>
      <c r="F24" s="27">
        <v>5.34</v>
      </c>
      <c r="G24" s="27">
        <v>4.6399999999999997</v>
      </c>
      <c r="H24" s="27">
        <v>1.4</v>
      </c>
      <c r="I24" s="27">
        <v>1.06</v>
      </c>
      <c r="J24" s="27">
        <v>4.53</v>
      </c>
      <c r="K24" s="27">
        <v>4.93</v>
      </c>
      <c r="L24" s="27">
        <v>1.62</v>
      </c>
      <c r="M24" s="27">
        <v>4.09</v>
      </c>
      <c r="N24" s="27">
        <v>4.74</v>
      </c>
      <c r="O24" s="27">
        <v>0.74207547169811294</v>
      </c>
      <c r="P24" s="27">
        <v>1.98</v>
      </c>
      <c r="Q24" s="27">
        <v>3.66</v>
      </c>
      <c r="R24" s="27">
        <v>4.43</v>
      </c>
      <c r="S24" s="27">
        <v>6.38</v>
      </c>
      <c r="T24" s="27">
        <v>3.5</v>
      </c>
      <c r="U24" s="27">
        <v>5.09</v>
      </c>
      <c r="V24" s="27">
        <v>1.46</v>
      </c>
      <c r="W24" s="27">
        <v>2.34</v>
      </c>
      <c r="X24" s="27">
        <v>1.82</v>
      </c>
      <c r="Y24" s="27">
        <v>18.91</v>
      </c>
      <c r="Z24" s="27">
        <v>6.57</v>
      </c>
      <c r="AA24" s="27">
        <v>3.37</v>
      </c>
      <c r="AB24" s="27">
        <v>1.7</v>
      </c>
      <c r="AC24" s="27">
        <v>3.57</v>
      </c>
      <c r="AD24" s="27">
        <v>2.46</v>
      </c>
      <c r="AE24" s="29">
        <v>859.75</v>
      </c>
      <c r="AF24" s="29">
        <v>381000</v>
      </c>
      <c r="AG24" s="25">
        <v>6.6349999999999989</v>
      </c>
      <c r="AH24" s="29">
        <v>1831.5783860803654</v>
      </c>
      <c r="AI24" s="27" t="s">
        <v>837</v>
      </c>
      <c r="AJ24" s="27">
        <v>64.590377985978279</v>
      </c>
      <c r="AK24" s="27">
        <v>84.090997541570857</v>
      </c>
      <c r="AL24" s="27">
        <v>148.68</v>
      </c>
      <c r="AM24" s="27">
        <v>203.6934</v>
      </c>
      <c r="AN24" s="27">
        <v>52.99</v>
      </c>
      <c r="AO24" s="30">
        <v>2.9909999999999997</v>
      </c>
      <c r="AP24" s="27">
        <v>99.33</v>
      </c>
      <c r="AQ24" s="27">
        <v>111.33</v>
      </c>
      <c r="AR24" s="27">
        <v>83.33</v>
      </c>
      <c r="AS24" s="27">
        <v>10.119999999999999</v>
      </c>
      <c r="AT24" s="27">
        <v>455</v>
      </c>
      <c r="AU24" s="27">
        <v>4.5199999999999996</v>
      </c>
      <c r="AV24" s="27">
        <v>9.99</v>
      </c>
      <c r="AW24" s="27">
        <v>3.46</v>
      </c>
      <c r="AX24" s="27">
        <v>21.65</v>
      </c>
      <c r="AY24" s="27">
        <v>41.67</v>
      </c>
      <c r="AZ24" s="27">
        <v>3.17</v>
      </c>
      <c r="BA24" s="27">
        <v>1.1299999999999999</v>
      </c>
      <c r="BB24" s="27">
        <v>12.17</v>
      </c>
      <c r="BC24" s="27">
        <v>32.659999999999997</v>
      </c>
      <c r="BD24" s="27">
        <v>20.329999999999998</v>
      </c>
      <c r="BE24" s="27">
        <v>33.979999999999997</v>
      </c>
      <c r="BF24" s="27">
        <v>63.33</v>
      </c>
      <c r="BG24" s="27">
        <v>6.95</v>
      </c>
      <c r="BH24" s="27">
        <v>11.5</v>
      </c>
      <c r="BI24" s="27">
        <v>14.63</v>
      </c>
      <c r="BJ24" s="27">
        <v>2.77</v>
      </c>
      <c r="BK24" s="27">
        <v>50</v>
      </c>
      <c r="BL24" s="27">
        <v>10.5</v>
      </c>
      <c r="BM24" s="27">
        <v>13.7</v>
      </c>
    </row>
    <row r="25" spans="1:65" x14ac:dyDescent="0.25">
      <c r="A25" s="13">
        <v>522220300</v>
      </c>
      <c r="B25" t="s">
        <v>223</v>
      </c>
      <c r="C25" t="s">
        <v>224</v>
      </c>
      <c r="D25" t="s">
        <v>225</v>
      </c>
      <c r="E25" s="27">
        <v>13.2</v>
      </c>
      <c r="F25" s="27">
        <v>5.33</v>
      </c>
      <c r="G25" s="27">
        <v>4.54</v>
      </c>
      <c r="H25" s="27">
        <v>1.4</v>
      </c>
      <c r="I25" s="27">
        <v>1.05</v>
      </c>
      <c r="J25" s="27">
        <v>4.49</v>
      </c>
      <c r="K25" s="27">
        <v>4.91</v>
      </c>
      <c r="L25" s="27">
        <v>1.59</v>
      </c>
      <c r="M25" s="27">
        <v>3.87</v>
      </c>
      <c r="N25" s="27">
        <v>4.83</v>
      </c>
      <c r="O25" s="27">
        <v>0.45566037735849052</v>
      </c>
      <c r="P25" s="27">
        <v>1.98</v>
      </c>
      <c r="Q25" s="27">
        <v>3.57</v>
      </c>
      <c r="R25" s="27">
        <v>4.3899999999999997</v>
      </c>
      <c r="S25" s="27">
        <v>6.24</v>
      </c>
      <c r="T25" s="27">
        <v>3.41</v>
      </c>
      <c r="U25" s="27">
        <v>5.03</v>
      </c>
      <c r="V25" s="27">
        <v>1.45</v>
      </c>
      <c r="W25" s="27">
        <v>2.2799999999999998</v>
      </c>
      <c r="X25" s="27">
        <v>1.81</v>
      </c>
      <c r="Y25" s="27">
        <v>18.670000000000002</v>
      </c>
      <c r="Z25" s="27">
        <v>6.13</v>
      </c>
      <c r="AA25" s="27">
        <v>3.29</v>
      </c>
      <c r="AB25" s="27">
        <v>1.67</v>
      </c>
      <c r="AC25" s="27">
        <v>3.46</v>
      </c>
      <c r="AD25" s="27">
        <v>2.36</v>
      </c>
      <c r="AE25" s="29">
        <v>1050</v>
      </c>
      <c r="AF25" s="29">
        <v>400000</v>
      </c>
      <c r="AG25" s="25">
        <v>6.5099999999999989</v>
      </c>
      <c r="AH25" s="29">
        <v>1898.1774525665267</v>
      </c>
      <c r="AI25" s="27" t="s">
        <v>837</v>
      </c>
      <c r="AJ25" s="27">
        <v>84.646715819999997</v>
      </c>
      <c r="AK25" s="27">
        <v>82.89457800533512</v>
      </c>
      <c r="AL25" s="27">
        <v>167.54000000000002</v>
      </c>
      <c r="AM25" s="27">
        <v>206.24504999999999</v>
      </c>
      <c r="AN25" s="27">
        <v>72</v>
      </c>
      <c r="AO25" s="30">
        <v>3.05925</v>
      </c>
      <c r="AP25" s="27">
        <v>97.5</v>
      </c>
      <c r="AQ25" s="27">
        <v>150</v>
      </c>
      <c r="AR25" s="27">
        <v>102.5</v>
      </c>
      <c r="AS25" s="27">
        <v>10.050000000000001</v>
      </c>
      <c r="AT25" s="27">
        <v>499</v>
      </c>
      <c r="AU25" s="27">
        <v>5.85</v>
      </c>
      <c r="AV25" s="27">
        <v>9.99</v>
      </c>
      <c r="AW25" s="27">
        <v>4.3899999999999997</v>
      </c>
      <c r="AX25" s="27">
        <v>25</v>
      </c>
      <c r="AY25" s="27">
        <v>56.67</v>
      </c>
      <c r="AZ25" s="27">
        <v>3.09</v>
      </c>
      <c r="BA25" s="27">
        <v>0.98</v>
      </c>
      <c r="BB25" s="27">
        <v>15</v>
      </c>
      <c r="BC25" s="27">
        <v>25</v>
      </c>
      <c r="BD25" s="27">
        <v>22</v>
      </c>
      <c r="BE25" s="27">
        <v>38</v>
      </c>
      <c r="BF25" s="27">
        <v>120</v>
      </c>
      <c r="BG25" s="27">
        <v>34</v>
      </c>
      <c r="BH25" s="27">
        <v>12</v>
      </c>
      <c r="BI25" s="27">
        <v>15</v>
      </c>
      <c r="BJ25" s="27">
        <v>2.88</v>
      </c>
      <c r="BK25" s="27">
        <v>65</v>
      </c>
      <c r="BL25" s="27">
        <v>10.1</v>
      </c>
      <c r="BM25" s="27">
        <v>10.9</v>
      </c>
    </row>
    <row r="26" spans="1:65" x14ac:dyDescent="0.25">
      <c r="A26" s="13">
        <v>526300500</v>
      </c>
      <c r="B26" t="s">
        <v>223</v>
      </c>
      <c r="C26" t="s">
        <v>226</v>
      </c>
      <c r="D26" t="s">
        <v>227</v>
      </c>
      <c r="E26" s="27">
        <v>13.61</v>
      </c>
      <c r="F26" s="27">
        <v>5.38</v>
      </c>
      <c r="G26" s="27">
        <v>4.6100000000000003</v>
      </c>
      <c r="H26" s="27">
        <v>1.38</v>
      </c>
      <c r="I26" s="27">
        <v>1.08</v>
      </c>
      <c r="J26" s="27">
        <v>4.51</v>
      </c>
      <c r="K26" s="27">
        <v>4.92</v>
      </c>
      <c r="L26" s="27">
        <v>1.62</v>
      </c>
      <c r="M26" s="27">
        <v>4.18</v>
      </c>
      <c r="N26" s="27">
        <v>4.92</v>
      </c>
      <c r="O26" s="27">
        <v>0.76811320754716972</v>
      </c>
      <c r="P26" s="27">
        <v>1.98</v>
      </c>
      <c r="Q26" s="27">
        <v>3.72</v>
      </c>
      <c r="R26" s="27">
        <v>4.4000000000000004</v>
      </c>
      <c r="S26" s="27">
        <v>6.27</v>
      </c>
      <c r="T26" s="27">
        <v>3.5</v>
      </c>
      <c r="U26" s="27">
        <v>5.05</v>
      </c>
      <c r="V26" s="27">
        <v>1.46</v>
      </c>
      <c r="W26" s="27">
        <v>2.37</v>
      </c>
      <c r="X26" s="27">
        <v>1.85</v>
      </c>
      <c r="Y26" s="27">
        <v>18.71</v>
      </c>
      <c r="Z26" s="27">
        <v>6.37</v>
      </c>
      <c r="AA26" s="27">
        <v>3.52</v>
      </c>
      <c r="AB26" s="27">
        <v>1.7</v>
      </c>
      <c r="AC26" s="27">
        <v>3.59</v>
      </c>
      <c r="AD26" s="27">
        <v>2.48</v>
      </c>
      <c r="AE26" s="29">
        <v>818.75</v>
      </c>
      <c r="AF26" s="29">
        <v>422445</v>
      </c>
      <c r="AG26" s="25">
        <v>6.5066666666666659</v>
      </c>
      <c r="AH26" s="29">
        <v>2003.9941294728942</v>
      </c>
      <c r="AI26" s="27" t="s">
        <v>837</v>
      </c>
      <c r="AJ26" s="27">
        <v>84.557172987088805</v>
      </c>
      <c r="AK26" s="27">
        <v>78.915932735386448</v>
      </c>
      <c r="AL26" s="27">
        <v>163.48000000000002</v>
      </c>
      <c r="AM26" s="27">
        <v>204.2559</v>
      </c>
      <c r="AN26" s="27">
        <v>55</v>
      </c>
      <c r="AO26" s="30">
        <v>3.0190000000000001</v>
      </c>
      <c r="AP26" s="27">
        <v>89</v>
      </c>
      <c r="AQ26" s="27">
        <v>108.5</v>
      </c>
      <c r="AR26" s="27">
        <v>103</v>
      </c>
      <c r="AS26" s="27">
        <v>10.24</v>
      </c>
      <c r="AT26" s="27">
        <v>425.56</v>
      </c>
      <c r="AU26" s="27">
        <v>5.59</v>
      </c>
      <c r="AV26" s="27">
        <v>12.44</v>
      </c>
      <c r="AW26" s="27">
        <v>4.6900000000000004</v>
      </c>
      <c r="AX26" s="27">
        <v>20</v>
      </c>
      <c r="AY26" s="27">
        <v>40</v>
      </c>
      <c r="AZ26" s="27">
        <v>3.15</v>
      </c>
      <c r="BA26" s="27">
        <v>1.07</v>
      </c>
      <c r="BB26" s="27">
        <v>13.25</v>
      </c>
      <c r="BC26" s="27">
        <v>28.98</v>
      </c>
      <c r="BD26" s="27">
        <v>24</v>
      </c>
      <c r="BE26" s="27">
        <v>38.020000000000003</v>
      </c>
      <c r="BF26" s="27">
        <v>117.33</v>
      </c>
      <c r="BG26" s="27">
        <v>34</v>
      </c>
      <c r="BH26" s="27">
        <v>12.15</v>
      </c>
      <c r="BI26" s="27">
        <v>16.34</v>
      </c>
      <c r="BJ26" s="27">
        <v>5.25</v>
      </c>
      <c r="BK26" s="27">
        <v>50</v>
      </c>
      <c r="BL26" s="27">
        <v>10.3</v>
      </c>
      <c r="BM26" s="27">
        <v>11.56</v>
      </c>
    </row>
    <row r="27" spans="1:65" x14ac:dyDescent="0.25">
      <c r="A27" s="13">
        <v>527860600</v>
      </c>
      <c r="B27" t="s">
        <v>223</v>
      </c>
      <c r="C27" t="s">
        <v>228</v>
      </c>
      <c r="D27" t="s">
        <v>229</v>
      </c>
      <c r="E27" s="27">
        <v>13.17</v>
      </c>
      <c r="F27" s="27">
        <v>5.36</v>
      </c>
      <c r="G27" s="27">
        <v>4.59</v>
      </c>
      <c r="H27" s="27">
        <v>1.42</v>
      </c>
      <c r="I27" s="27">
        <v>1.02</v>
      </c>
      <c r="J27" s="27">
        <v>4.5</v>
      </c>
      <c r="K27" s="27">
        <v>4.92</v>
      </c>
      <c r="L27" s="27">
        <v>1.58</v>
      </c>
      <c r="M27" s="27">
        <v>4.01</v>
      </c>
      <c r="N27" s="27">
        <v>4.9000000000000004</v>
      </c>
      <c r="O27" s="27">
        <v>0.70301886792452828</v>
      </c>
      <c r="P27" s="27">
        <v>1.98</v>
      </c>
      <c r="Q27" s="27">
        <v>3.55</v>
      </c>
      <c r="R27" s="27">
        <v>4.51</v>
      </c>
      <c r="S27" s="27">
        <v>6.57</v>
      </c>
      <c r="T27" s="27">
        <v>3.77</v>
      </c>
      <c r="U27" s="27">
        <v>5.1100000000000003</v>
      </c>
      <c r="V27" s="27">
        <v>1.45</v>
      </c>
      <c r="W27" s="27">
        <v>2.29</v>
      </c>
      <c r="X27" s="27">
        <v>1.78</v>
      </c>
      <c r="Y27" s="27">
        <v>18.489999999999998</v>
      </c>
      <c r="Z27" s="27">
        <v>6.26</v>
      </c>
      <c r="AA27" s="27">
        <v>3.27</v>
      </c>
      <c r="AB27" s="27">
        <v>1.69</v>
      </c>
      <c r="AC27" s="27">
        <v>3.55</v>
      </c>
      <c r="AD27" s="27">
        <v>2.42</v>
      </c>
      <c r="AE27" s="29">
        <v>826.67</v>
      </c>
      <c r="AF27" s="29">
        <v>324113</v>
      </c>
      <c r="AG27" s="25">
        <v>7.4624999999999995</v>
      </c>
      <c r="AH27" s="29">
        <v>1693.4462285357044</v>
      </c>
      <c r="AI27" s="27" t="s">
        <v>837</v>
      </c>
      <c r="AJ27" s="27">
        <v>63.891828966357963</v>
      </c>
      <c r="AK27" s="27">
        <v>85.039109838258355</v>
      </c>
      <c r="AL27" s="27">
        <v>148.93</v>
      </c>
      <c r="AM27" s="27">
        <v>202.7559</v>
      </c>
      <c r="AN27" s="27">
        <v>51.99</v>
      </c>
      <c r="AO27" s="30">
        <v>3.00875</v>
      </c>
      <c r="AP27" s="27">
        <v>96.67</v>
      </c>
      <c r="AQ27" s="27">
        <v>111.67</v>
      </c>
      <c r="AR27" s="27">
        <v>77.400000000000006</v>
      </c>
      <c r="AS27" s="27">
        <v>10.02</v>
      </c>
      <c r="AT27" s="27">
        <v>394.69</v>
      </c>
      <c r="AU27" s="27">
        <v>5.32</v>
      </c>
      <c r="AV27" s="27">
        <v>10.59</v>
      </c>
      <c r="AW27" s="27">
        <v>4.99</v>
      </c>
      <c r="AX27" s="27">
        <v>18</v>
      </c>
      <c r="AY27" s="27">
        <v>24</v>
      </c>
      <c r="AZ27" s="27">
        <v>3.15</v>
      </c>
      <c r="BA27" s="27">
        <v>1.06</v>
      </c>
      <c r="BB27" s="27">
        <v>15</v>
      </c>
      <c r="BC27" s="27">
        <v>45</v>
      </c>
      <c r="BD27" s="27">
        <v>24.99</v>
      </c>
      <c r="BE27" s="27">
        <v>34.99</v>
      </c>
      <c r="BF27" s="27">
        <v>90.39</v>
      </c>
      <c r="BG27" s="27">
        <v>20.366666666666667</v>
      </c>
      <c r="BH27" s="27">
        <v>12.48</v>
      </c>
      <c r="BI27" s="27">
        <v>13.5</v>
      </c>
      <c r="BJ27" s="27">
        <v>3.28</v>
      </c>
      <c r="BK27" s="27">
        <v>70.12</v>
      </c>
      <c r="BL27" s="27">
        <v>10.1</v>
      </c>
      <c r="BM27" s="27">
        <v>11.48</v>
      </c>
    </row>
    <row r="28" spans="1:65" x14ac:dyDescent="0.25">
      <c r="A28" s="13">
        <v>530780700</v>
      </c>
      <c r="B28" t="s">
        <v>223</v>
      </c>
      <c r="C28" t="s">
        <v>230</v>
      </c>
      <c r="D28" t="s">
        <v>867</v>
      </c>
      <c r="E28" s="27">
        <v>13.1</v>
      </c>
      <c r="F28" s="27">
        <v>5.29</v>
      </c>
      <c r="G28" s="27">
        <v>4.78</v>
      </c>
      <c r="H28" s="27">
        <v>1.37</v>
      </c>
      <c r="I28" s="27">
        <v>1.1000000000000001</v>
      </c>
      <c r="J28" s="27">
        <v>4.6500000000000004</v>
      </c>
      <c r="K28" s="27">
        <v>4.9800000000000004</v>
      </c>
      <c r="L28" s="27">
        <v>1.64</v>
      </c>
      <c r="M28" s="27">
        <v>4.34</v>
      </c>
      <c r="N28" s="27">
        <v>4.9000000000000004</v>
      </c>
      <c r="O28" s="27">
        <v>0.76811320754716972</v>
      </c>
      <c r="P28" s="27">
        <v>1.98</v>
      </c>
      <c r="Q28" s="27">
        <v>3.8</v>
      </c>
      <c r="R28" s="27">
        <v>4.4400000000000004</v>
      </c>
      <c r="S28" s="27">
        <v>6.35</v>
      </c>
      <c r="T28" s="27">
        <v>3.76</v>
      </c>
      <c r="U28" s="27">
        <v>5.0199999999999996</v>
      </c>
      <c r="V28" s="27">
        <v>1.5</v>
      </c>
      <c r="W28" s="27">
        <v>2.46</v>
      </c>
      <c r="X28" s="27">
        <v>1.86</v>
      </c>
      <c r="Y28" s="27">
        <v>19.100000000000001</v>
      </c>
      <c r="Z28" s="27">
        <v>7.08</v>
      </c>
      <c r="AA28" s="27">
        <v>3.63</v>
      </c>
      <c r="AB28" s="27">
        <v>1.78</v>
      </c>
      <c r="AC28" s="27">
        <v>3.63</v>
      </c>
      <c r="AD28" s="27">
        <v>2.52</v>
      </c>
      <c r="AE28" s="29">
        <v>975</v>
      </c>
      <c r="AF28" s="29">
        <v>418475</v>
      </c>
      <c r="AG28" s="25">
        <v>6.8919999999999995</v>
      </c>
      <c r="AH28" s="29">
        <v>2065.3785202908552</v>
      </c>
      <c r="AI28" s="27" t="s">
        <v>837</v>
      </c>
      <c r="AJ28" s="27">
        <v>81.33015022838886</v>
      </c>
      <c r="AK28" s="27">
        <v>84.090997541570857</v>
      </c>
      <c r="AL28" s="27">
        <v>165.42000000000002</v>
      </c>
      <c r="AM28" s="27">
        <v>205.87004999999999</v>
      </c>
      <c r="AN28" s="27">
        <v>51.32</v>
      </c>
      <c r="AO28" s="30">
        <v>3.024</v>
      </c>
      <c r="AP28" s="27">
        <v>106.33</v>
      </c>
      <c r="AQ28" s="27">
        <v>127.5</v>
      </c>
      <c r="AR28" s="27">
        <v>75.58</v>
      </c>
      <c r="AS28" s="27">
        <v>10.32</v>
      </c>
      <c r="AT28" s="27">
        <v>443.04</v>
      </c>
      <c r="AU28" s="27">
        <v>6.94</v>
      </c>
      <c r="AV28" s="27">
        <v>11.71</v>
      </c>
      <c r="AW28" s="27">
        <v>5.51</v>
      </c>
      <c r="AX28" s="27">
        <v>27.5</v>
      </c>
      <c r="AY28" s="27">
        <v>45</v>
      </c>
      <c r="AZ28" s="27">
        <v>3.07</v>
      </c>
      <c r="BA28" s="27">
        <v>1.28</v>
      </c>
      <c r="BB28" s="27">
        <v>15.38</v>
      </c>
      <c r="BC28" s="27">
        <v>33.83</v>
      </c>
      <c r="BD28" s="27">
        <v>30</v>
      </c>
      <c r="BE28" s="27">
        <v>35.869999999999997</v>
      </c>
      <c r="BF28" s="27">
        <v>80</v>
      </c>
      <c r="BG28" s="27">
        <v>34</v>
      </c>
      <c r="BH28" s="27">
        <v>12.5</v>
      </c>
      <c r="BI28" s="27">
        <v>15</v>
      </c>
      <c r="BJ28" s="27">
        <v>4.1399999999999997</v>
      </c>
      <c r="BK28" s="27">
        <v>65</v>
      </c>
      <c r="BL28" s="27">
        <v>10.5</v>
      </c>
      <c r="BM28" s="27">
        <v>13.7</v>
      </c>
    </row>
    <row r="29" spans="1:65" x14ac:dyDescent="0.25">
      <c r="A29" s="13">
        <v>612540100</v>
      </c>
      <c r="B29" t="s">
        <v>232</v>
      </c>
      <c r="C29" t="s">
        <v>811</v>
      </c>
      <c r="D29" t="s">
        <v>812</v>
      </c>
      <c r="E29" s="27">
        <v>12.83</v>
      </c>
      <c r="F29" s="27">
        <v>5.5</v>
      </c>
      <c r="G29" s="27">
        <v>5.05</v>
      </c>
      <c r="H29" s="27">
        <v>3.49</v>
      </c>
      <c r="I29" s="27">
        <v>1.1499999999999999</v>
      </c>
      <c r="J29" s="27">
        <v>4.7699999999999996</v>
      </c>
      <c r="K29" s="27">
        <v>5.39</v>
      </c>
      <c r="L29" s="27">
        <v>1.67</v>
      </c>
      <c r="M29" s="27">
        <v>4.1500000000000004</v>
      </c>
      <c r="N29" s="27">
        <v>4.58</v>
      </c>
      <c r="O29" s="27">
        <v>0.93</v>
      </c>
      <c r="P29" s="27">
        <v>1.98</v>
      </c>
      <c r="Q29" s="27">
        <v>3.68</v>
      </c>
      <c r="R29" s="27">
        <v>4.4000000000000004</v>
      </c>
      <c r="S29" s="27">
        <v>6.6</v>
      </c>
      <c r="T29" s="27">
        <v>4.0199999999999996</v>
      </c>
      <c r="U29" s="27">
        <v>5.13</v>
      </c>
      <c r="V29" s="27">
        <v>1.64</v>
      </c>
      <c r="W29" s="27">
        <v>2.3199999999999998</v>
      </c>
      <c r="X29" s="27">
        <v>2.06</v>
      </c>
      <c r="Y29" s="27">
        <v>19.45</v>
      </c>
      <c r="Z29" s="27">
        <v>6.83</v>
      </c>
      <c r="AA29" s="27">
        <v>3.56</v>
      </c>
      <c r="AB29" s="27">
        <v>1.7</v>
      </c>
      <c r="AC29" s="27">
        <v>3.69</v>
      </c>
      <c r="AD29" s="27">
        <v>2.5</v>
      </c>
      <c r="AE29" s="29">
        <v>1356</v>
      </c>
      <c r="AF29" s="29">
        <v>496984</v>
      </c>
      <c r="AG29" s="25">
        <v>6.5</v>
      </c>
      <c r="AH29" s="29">
        <v>2355.9577094072033</v>
      </c>
      <c r="AI29" s="27" t="s">
        <v>837</v>
      </c>
      <c r="AJ29" s="27">
        <v>255.25031006490681</v>
      </c>
      <c r="AK29" s="27">
        <v>120.37546792500001</v>
      </c>
      <c r="AL29" s="27">
        <v>375.63</v>
      </c>
      <c r="AM29" s="27">
        <v>183.60284999999999</v>
      </c>
      <c r="AN29" s="27">
        <v>54.97</v>
      </c>
      <c r="AO29" s="30">
        <v>4.5</v>
      </c>
      <c r="AP29" s="27">
        <v>106.25</v>
      </c>
      <c r="AQ29" s="27">
        <v>103</v>
      </c>
      <c r="AR29" s="27">
        <v>109.5</v>
      </c>
      <c r="AS29" s="27">
        <v>10.5</v>
      </c>
      <c r="AT29" s="27">
        <v>514.99</v>
      </c>
      <c r="AU29" s="27">
        <v>5.99</v>
      </c>
      <c r="AV29" s="27">
        <v>14.61</v>
      </c>
      <c r="AW29" s="27">
        <v>5.14</v>
      </c>
      <c r="AX29" s="27">
        <v>27</v>
      </c>
      <c r="AY29" s="27">
        <v>45</v>
      </c>
      <c r="AZ29" s="27">
        <v>3.09</v>
      </c>
      <c r="BA29" s="27">
        <v>1.23</v>
      </c>
      <c r="BB29" s="27">
        <v>18.97</v>
      </c>
      <c r="BC29" s="27">
        <v>24.99</v>
      </c>
      <c r="BD29" s="27">
        <v>22.32</v>
      </c>
      <c r="BE29" s="27">
        <v>31.1</v>
      </c>
      <c r="BF29" s="27">
        <v>99</v>
      </c>
      <c r="BG29" s="27">
        <v>12.99</v>
      </c>
      <c r="BH29" s="27">
        <v>10.81</v>
      </c>
      <c r="BI29" s="27">
        <v>21.67</v>
      </c>
      <c r="BJ29" s="27">
        <v>3.28</v>
      </c>
      <c r="BK29" s="27">
        <v>67.569999999999993</v>
      </c>
      <c r="BL29" s="27">
        <v>10.68</v>
      </c>
      <c r="BM29" s="27">
        <v>10.4</v>
      </c>
    </row>
    <row r="30" spans="1:65" x14ac:dyDescent="0.25">
      <c r="A30" s="13">
        <v>631084500</v>
      </c>
      <c r="B30" t="s">
        <v>232</v>
      </c>
      <c r="C30" t="s">
        <v>235</v>
      </c>
      <c r="D30" t="s">
        <v>236</v>
      </c>
      <c r="E30" s="27">
        <v>12.97</v>
      </c>
      <c r="F30" s="27">
        <v>5.39</v>
      </c>
      <c r="G30" s="27">
        <v>5.49</v>
      </c>
      <c r="H30" s="27">
        <v>2.56</v>
      </c>
      <c r="I30" s="27">
        <v>1.49</v>
      </c>
      <c r="J30" s="27">
        <v>4.83</v>
      </c>
      <c r="K30" s="27">
        <v>5.47</v>
      </c>
      <c r="L30" s="27">
        <v>1.74</v>
      </c>
      <c r="M30" s="27">
        <v>4.66</v>
      </c>
      <c r="N30" s="27">
        <v>4.57</v>
      </c>
      <c r="O30" s="27">
        <v>0.84</v>
      </c>
      <c r="P30" s="27">
        <v>2.0299999999999998</v>
      </c>
      <c r="Q30" s="27">
        <v>4.04</v>
      </c>
      <c r="R30" s="27">
        <v>4.62</v>
      </c>
      <c r="S30" s="27">
        <v>6.72</v>
      </c>
      <c r="T30" s="27">
        <v>4.16</v>
      </c>
      <c r="U30" s="27">
        <v>5.48</v>
      </c>
      <c r="V30" s="27">
        <v>1.82</v>
      </c>
      <c r="W30" s="27">
        <v>2.4300000000000002</v>
      </c>
      <c r="X30" s="27">
        <v>2.54</v>
      </c>
      <c r="Y30" s="27">
        <v>21.38</v>
      </c>
      <c r="Z30" s="27">
        <v>8.35</v>
      </c>
      <c r="AA30" s="27">
        <v>3.97</v>
      </c>
      <c r="AB30" s="27">
        <v>1.88</v>
      </c>
      <c r="AC30" s="27">
        <v>4.26</v>
      </c>
      <c r="AD30" s="27">
        <v>2.81</v>
      </c>
      <c r="AE30" s="29">
        <v>3248.4</v>
      </c>
      <c r="AF30" s="29">
        <v>1164849</v>
      </c>
      <c r="AG30" s="25">
        <v>6.5</v>
      </c>
      <c r="AH30" s="29">
        <v>5521.9785382331647</v>
      </c>
      <c r="AI30" s="27" t="s">
        <v>837</v>
      </c>
      <c r="AJ30" s="27">
        <v>124.4578188</v>
      </c>
      <c r="AK30" s="27">
        <v>108.6158169917616</v>
      </c>
      <c r="AL30" s="27">
        <v>233.07999999999998</v>
      </c>
      <c r="AM30" s="27">
        <v>197.10284999999999</v>
      </c>
      <c r="AN30" s="27">
        <v>58</v>
      </c>
      <c r="AO30" s="30">
        <v>4.47675</v>
      </c>
      <c r="AP30" s="27">
        <v>140.6</v>
      </c>
      <c r="AQ30" s="27">
        <v>134</v>
      </c>
      <c r="AR30" s="27">
        <v>131.5</v>
      </c>
      <c r="AS30" s="27">
        <v>11.49</v>
      </c>
      <c r="AT30" s="27">
        <v>515.5</v>
      </c>
      <c r="AU30" s="27">
        <v>6.15</v>
      </c>
      <c r="AV30" s="27">
        <v>13.49</v>
      </c>
      <c r="AW30" s="27">
        <v>5.38</v>
      </c>
      <c r="AX30" s="27">
        <v>26.25</v>
      </c>
      <c r="AY30" s="27">
        <v>87</v>
      </c>
      <c r="AZ30" s="27">
        <v>3.12</v>
      </c>
      <c r="BA30" s="27">
        <v>1.41</v>
      </c>
      <c r="BB30" s="27">
        <v>23.29</v>
      </c>
      <c r="BC30" s="27">
        <v>40</v>
      </c>
      <c r="BD30" s="27">
        <v>35.33</v>
      </c>
      <c r="BE30" s="27">
        <v>44.1</v>
      </c>
      <c r="BF30" s="27">
        <v>93.71</v>
      </c>
      <c r="BG30" s="27">
        <v>10.416666666666666</v>
      </c>
      <c r="BH30" s="27">
        <v>17.489999999999998</v>
      </c>
      <c r="BI30" s="27">
        <v>22.67</v>
      </c>
      <c r="BJ30" s="27">
        <v>3.15</v>
      </c>
      <c r="BK30" s="27">
        <v>92.97</v>
      </c>
      <c r="BL30" s="27">
        <v>11.18</v>
      </c>
      <c r="BM30" s="27">
        <v>10.66</v>
      </c>
    </row>
    <row r="31" spans="1:65" x14ac:dyDescent="0.25">
      <c r="A31" s="13">
        <v>633700540</v>
      </c>
      <c r="B31" t="s">
        <v>232</v>
      </c>
      <c r="C31" t="s">
        <v>813</v>
      </c>
      <c r="D31" t="s">
        <v>814</v>
      </c>
      <c r="E31" s="27">
        <v>13.09</v>
      </c>
      <c r="F31" s="27">
        <v>5.35</v>
      </c>
      <c r="G31" s="27">
        <v>4.79</v>
      </c>
      <c r="H31" s="27">
        <v>2.02</v>
      </c>
      <c r="I31" s="27">
        <v>1.1000000000000001</v>
      </c>
      <c r="J31" s="27">
        <v>4.62</v>
      </c>
      <c r="K31" s="27">
        <v>5.49</v>
      </c>
      <c r="L31" s="27">
        <v>1.57</v>
      </c>
      <c r="M31" s="27">
        <v>4</v>
      </c>
      <c r="N31" s="27">
        <v>4.63</v>
      </c>
      <c r="O31" s="27">
        <v>1.19</v>
      </c>
      <c r="P31" s="27">
        <v>1.98</v>
      </c>
      <c r="Q31" s="27">
        <v>3.52</v>
      </c>
      <c r="R31" s="27">
        <v>4.3600000000000003</v>
      </c>
      <c r="S31" s="27">
        <v>6.21</v>
      </c>
      <c r="T31" s="27">
        <v>3.67</v>
      </c>
      <c r="U31" s="27">
        <v>5.32</v>
      </c>
      <c r="V31" s="27">
        <v>1.57</v>
      </c>
      <c r="W31" s="27">
        <v>2.3199999999999998</v>
      </c>
      <c r="X31" s="27">
        <v>1.96</v>
      </c>
      <c r="Y31" s="27">
        <v>19.12</v>
      </c>
      <c r="Z31" s="27">
        <v>7.03</v>
      </c>
      <c r="AA31" s="27">
        <v>3.66</v>
      </c>
      <c r="AB31" s="27">
        <v>1.63</v>
      </c>
      <c r="AC31" s="27">
        <v>3.53</v>
      </c>
      <c r="AD31" s="27">
        <v>2.41</v>
      </c>
      <c r="AE31" s="29">
        <v>1905.14</v>
      </c>
      <c r="AF31" s="29">
        <v>575827</v>
      </c>
      <c r="AG31" s="25">
        <v>6.3949999999999996</v>
      </c>
      <c r="AH31" s="29">
        <v>2699.9602188511494</v>
      </c>
      <c r="AI31" s="27" t="s">
        <v>837</v>
      </c>
      <c r="AJ31" s="27">
        <v>262.2245585</v>
      </c>
      <c r="AK31" s="27">
        <v>64.265060328282843</v>
      </c>
      <c r="AL31" s="27">
        <v>326.49</v>
      </c>
      <c r="AM31" s="27">
        <v>183.60284999999999</v>
      </c>
      <c r="AN31" s="27">
        <v>60</v>
      </c>
      <c r="AO31" s="30">
        <v>4.1144999999999996</v>
      </c>
      <c r="AP31" s="27">
        <v>121.31</v>
      </c>
      <c r="AQ31" s="27">
        <v>116.25</v>
      </c>
      <c r="AR31" s="27">
        <v>105</v>
      </c>
      <c r="AS31" s="27">
        <v>10.24</v>
      </c>
      <c r="AT31" s="27">
        <v>493.25</v>
      </c>
      <c r="AU31" s="27">
        <v>6.19</v>
      </c>
      <c r="AV31" s="27">
        <v>16.22</v>
      </c>
      <c r="AW31" s="27">
        <v>4.99</v>
      </c>
      <c r="AX31" s="27">
        <v>24</v>
      </c>
      <c r="AY31" s="27">
        <v>50</v>
      </c>
      <c r="AZ31" s="27">
        <v>3.11</v>
      </c>
      <c r="BA31" s="27">
        <v>1.1499999999999999</v>
      </c>
      <c r="BB31" s="27">
        <v>19.61</v>
      </c>
      <c r="BC31" s="27">
        <v>31.91</v>
      </c>
      <c r="BD31" s="27">
        <v>19.64</v>
      </c>
      <c r="BE31" s="27">
        <v>29.4</v>
      </c>
      <c r="BF31" s="27">
        <v>74.67</v>
      </c>
      <c r="BG31" s="27">
        <v>8.3324999999999996</v>
      </c>
      <c r="BH31" s="27">
        <v>13.13</v>
      </c>
      <c r="BI31" s="27">
        <v>19.57</v>
      </c>
      <c r="BJ31" s="27">
        <v>3.11</v>
      </c>
      <c r="BK31" s="27">
        <v>63.67</v>
      </c>
      <c r="BL31" s="27">
        <v>9.83</v>
      </c>
      <c r="BM31" s="27">
        <v>9.17</v>
      </c>
    </row>
    <row r="32" spans="1:65" x14ac:dyDescent="0.25">
      <c r="A32" s="13">
        <v>636084600</v>
      </c>
      <c r="B32" t="s">
        <v>232</v>
      </c>
      <c r="C32" t="s">
        <v>855</v>
      </c>
      <c r="D32" t="s">
        <v>237</v>
      </c>
      <c r="E32" s="27">
        <v>15.91</v>
      </c>
      <c r="F32" s="27">
        <v>5.6349999999999998</v>
      </c>
      <c r="G32" s="27">
        <v>5.5049999999999999</v>
      </c>
      <c r="H32" s="27">
        <v>2.0299999999999998</v>
      </c>
      <c r="I32" s="27">
        <v>1.7549999999999999</v>
      </c>
      <c r="J32" s="27">
        <v>5.05</v>
      </c>
      <c r="K32" s="27">
        <v>5.49</v>
      </c>
      <c r="L32" s="27">
        <v>1.83</v>
      </c>
      <c r="M32" s="27">
        <v>5.54</v>
      </c>
      <c r="N32" s="27">
        <v>4.83</v>
      </c>
      <c r="O32" s="27">
        <v>1.17</v>
      </c>
      <c r="P32" s="27">
        <v>2.36</v>
      </c>
      <c r="Q32" s="27">
        <v>4.79</v>
      </c>
      <c r="R32" s="27">
        <v>4.72</v>
      </c>
      <c r="S32" s="27">
        <v>7.2649999999999997</v>
      </c>
      <c r="T32" s="27">
        <v>4.51</v>
      </c>
      <c r="U32" s="27">
        <v>5.62</v>
      </c>
      <c r="V32" s="27">
        <v>2.2650000000000001</v>
      </c>
      <c r="W32" s="27">
        <v>2.4649999999999999</v>
      </c>
      <c r="X32" s="27">
        <v>2.95</v>
      </c>
      <c r="Y32" s="27">
        <v>24.23</v>
      </c>
      <c r="Z32" s="27">
        <v>7.84</v>
      </c>
      <c r="AA32" s="27">
        <v>4.41</v>
      </c>
      <c r="AB32" s="27">
        <v>2.0699999999999998</v>
      </c>
      <c r="AC32" s="27">
        <v>4.2699999999999996</v>
      </c>
      <c r="AD32" s="27">
        <v>2.77</v>
      </c>
      <c r="AE32" s="29">
        <v>2850</v>
      </c>
      <c r="AF32" s="29">
        <v>945225</v>
      </c>
      <c r="AG32" s="25">
        <v>6.3149999999999995</v>
      </c>
      <c r="AH32" s="29">
        <v>4394.9481475689463</v>
      </c>
      <c r="AI32" s="27" t="s">
        <v>837</v>
      </c>
      <c r="AJ32" s="27">
        <v>172.7605686350673</v>
      </c>
      <c r="AK32" s="27">
        <v>117.61612494254449</v>
      </c>
      <c r="AL32" s="27">
        <v>290.38</v>
      </c>
      <c r="AM32" s="27">
        <v>194.85284999999999</v>
      </c>
      <c r="AN32" s="27">
        <v>70</v>
      </c>
      <c r="AO32" s="30">
        <v>4.5031999999999996</v>
      </c>
      <c r="AP32" s="27">
        <v>150.21</v>
      </c>
      <c r="AQ32" s="27">
        <v>164</v>
      </c>
      <c r="AR32" s="27">
        <v>142.75</v>
      </c>
      <c r="AS32" s="27">
        <v>11.27</v>
      </c>
      <c r="AT32" s="27">
        <v>497.61</v>
      </c>
      <c r="AU32" s="27">
        <v>6.07</v>
      </c>
      <c r="AV32" s="27">
        <v>15.2</v>
      </c>
      <c r="AW32" s="27">
        <v>5.0999999999999996</v>
      </c>
      <c r="AX32" s="27">
        <v>24.64</v>
      </c>
      <c r="AY32" s="27">
        <v>73.13</v>
      </c>
      <c r="AZ32" s="27">
        <v>3.09</v>
      </c>
      <c r="BA32" s="27">
        <v>1.49</v>
      </c>
      <c r="BB32" s="27">
        <v>15.32</v>
      </c>
      <c r="BC32" s="27">
        <v>42.6</v>
      </c>
      <c r="BD32" s="27">
        <v>30.34</v>
      </c>
      <c r="BE32" s="27">
        <v>54.48</v>
      </c>
      <c r="BF32" s="27">
        <v>73.709999999999994</v>
      </c>
      <c r="BG32" s="27">
        <v>10.7475</v>
      </c>
      <c r="BH32" s="27">
        <v>14.33</v>
      </c>
      <c r="BI32" s="27">
        <v>22.83</v>
      </c>
      <c r="BJ32" s="27">
        <v>3.61</v>
      </c>
      <c r="BK32" s="27">
        <v>74.709999999999994</v>
      </c>
      <c r="BL32" s="27">
        <v>11.02</v>
      </c>
      <c r="BM32" s="27">
        <v>11.62</v>
      </c>
    </row>
    <row r="33" spans="1:65" x14ac:dyDescent="0.25">
      <c r="A33" s="13">
        <v>611244620</v>
      </c>
      <c r="B33" t="s">
        <v>232</v>
      </c>
      <c r="C33" t="s">
        <v>233</v>
      </c>
      <c r="D33" t="s">
        <v>234</v>
      </c>
      <c r="E33" s="27">
        <v>12.93</v>
      </c>
      <c r="F33" s="27">
        <v>5.18</v>
      </c>
      <c r="G33" s="27">
        <v>5.43</v>
      </c>
      <c r="H33" s="27">
        <v>3.37</v>
      </c>
      <c r="I33" s="27">
        <v>1.49</v>
      </c>
      <c r="J33" s="27">
        <v>4.83</v>
      </c>
      <c r="K33" s="27">
        <v>5.49</v>
      </c>
      <c r="L33" s="27">
        <v>1.73</v>
      </c>
      <c r="M33" s="27">
        <v>4.53</v>
      </c>
      <c r="N33" s="27">
        <v>4.5199999999999996</v>
      </c>
      <c r="O33" s="27">
        <v>0.85</v>
      </c>
      <c r="P33" s="27">
        <v>1.98</v>
      </c>
      <c r="Q33" s="27">
        <v>4.0199999999999996</v>
      </c>
      <c r="R33" s="27">
        <v>4.6500000000000004</v>
      </c>
      <c r="S33" s="27">
        <v>6.66</v>
      </c>
      <c r="T33" s="27">
        <v>4.13</v>
      </c>
      <c r="U33" s="27">
        <v>5.33</v>
      </c>
      <c r="V33" s="27">
        <v>1.77</v>
      </c>
      <c r="W33" s="27">
        <v>2.42</v>
      </c>
      <c r="X33" s="27">
        <v>2.4900000000000002</v>
      </c>
      <c r="Y33" s="27">
        <v>21.35</v>
      </c>
      <c r="Z33" s="27">
        <v>8.2100000000000009</v>
      </c>
      <c r="AA33" s="27">
        <v>3.94</v>
      </c>
      <c r="AB33" s="27">
        <v>1.84</v>
      </c>
      <c r="AC33" s="27">
        <v>4.2</v>
      </c>
      <c r="AD33" s="27">
        <v>2.76</v>
      </c>
      <c r="AE33" s="29">
        <v>2916</v>
      </c>
      <c r="AF33" s="29">
        <v>1271848</v>
      </c>
      <c r="AG33" s="25">
        <v>7.0000000000000009</v>
      </c>
      <c r="AH33" s="29">
        <v>6346.2273591649036</v>
      </c>
      <c r="AI33" s="27" t="s">
        <v>837</v>
      </c>
      <c r="AJ33" s="27">
        <v>80.422900549999994</v>
      </c>
      <c r="AK33" s="27">
        <v>108.22919330639952</v>
      </c>
      <c r="AL33" s="27">
        <v>188.65</v>
      </c>
      <c r="AM33" s="27">
        <v>183.60284999999999</v>
      </c>
      <c r="AN33" s="27">
        <v>60.5</v>
      </c>
      <c r="AO33" s="30">
        <v>4.4420000000000002</v>
      </c>
      <c r="AP33" s="27">
        <v>137.4</v>
      </c>
      <c r="AQ33" s="27">
        <v>110</v>
      </c>
      <c r="AR33" s="27">
        <v>118.8</v>
      </c>
      <c r="AS33" s="27">
        <v>11.52</v>
      </c>
      <c r="AT33" s="27">
        <v>515.5</v>
      </c>
      <c r="AU33" s="27">
        <v>5.71</v>
      </c>
      <c r="AV33" s="27">
        <v>13.49</v>
      </c>
      <c r="AW33" s="27">
        <v>5.31</v>
      </c>
      <c r="AX33" s="27">
        <v>25</v>
      </c>
      <c r="AY33" s="27">
        <v>76</v>
      </c>
      <c r="AZ33" s="27">
        <v>3.06</v>
      </c>
      <c r="BA33" s="27">
        <v>1.38</v>
      </c>
      <c r="BB33" s="27">
        <v>18.75</v>
      </c>
      <c r="BC33" s="27">
        <v>40</v>
      </c>
      <c r="BD33" s="27">
        <v>35.33</v>
      </c>
      <c r="BE33" s="27">
        <v>41.17</v>
      </c>
      <c r="BF33" s="27">
        <v>86.24</v>
      </c>
      <c r="BG33" s="27">
        <v>15.166666666666666</v>
      </c>
      <c r="BH33" s="27">
        <v>15.84</v>
      </c>
      <c r="BI33" s="27">
        <v>26.67</v>
      </c>
      <c r="BJ33" s="27">
        <v>3.08</v>
      </c>
      <c r="BK33" s="27">
        <v>79.2</v>
      </c>
      <c r="BL33" s="27">
        <v>11.23</v>
      </c>
      <c r="BM33" s="27">
        <v>10.82</v>
      </c>
    </row>
    <row r="34" spans="1:65" x14ac:dyDescent="0.25">
      <c r="A34" s="13">
        <v>640900720</v>
      </c>
      <c r="B34" t="s">
        <v>232</v>
      </c>
      <c r="C34" t="s">
        <v>838</v>
      </c>
      <c r="D34" t="s">
        <v>238</v>
      </c>
      <c r="E34" s="27">
        <v>12.59</v>
      </c>
      <c r="F34" s="27">
        <v>5.25</v>
      </c>
      <c r="G34" s="27">
        <v>5.08</v>
      </c>
      <c r="H34" s="27">
        <v>1.98</v>
      </c>
      <c r="I34" s="27">
        <v>1.38</v>
      </c>
      <c r="J34" s="27">
        <v>4.84</v>
      </c>
      <c r="K34" s="27">
        <v>5.25</v>
      </c>
      <c r="L34" s="27">
        <v>1.69</v>
      </c>
      <c r="M34" s="27">
        <v>3.82</v>
      </c>
      <c r="N34" s="27">
        <v>4.18</v>
      </c>
      <c r="O34" s="27">
        <v>1.1200000000000001</v>
      </c>
      <c r="P34" s="27">
        <v>1.97</v>
      </c>
      <c r="Q34" s="27">
        <v>3.97</v>
      </c>
      <c r="R34" s="27">
        <v>4.4400000000000004</v>
      </c>
      <c r="S34" s="27">
        <v>6.56</v>
      </c>
      <c r="T34" s="27">
        <v>4.05</v>
      </c>
      <c r="U34" s="27">
        <v>5.42</v>
      </c>
      <c r="V34" s="27">
        <v>1.74</v>
      </c>
      <c r="W34" s="27">
        <v>2.33</v>
      </c>
      <c r="X34" s="27">
        <v>2.42</v>
      </c>
      <c r="Y34" s="27">
        <v>20.68</v>
      </c>
      <c r="Z34" s="27">
        <v>6.95</v>
      </c>
      <c r="AA34" s="27">
        <v>4</v>
      </c>
      <c r="AB34" s="27">
        <v>1.64</v>
      </c>
      <c r="AC34" s="27">
        <v>3.88</v>
      </c>
      <c r="AD34" s="27">
        <v>2.56</v>
      </c>
      <c r="AE34" s="29">
        <v>2350.9</v>
      </c>
      <c r="AF34" s="29">
        <v>628846</v>
      </c>
      <c r="AG34" s="25">
        <v>6.38</v>
      </c>
      <c r="AH34" s="29">
        <v>2943.9281910673699</v>
      </c>
      <c r="AI34" s="27" t="s">
        <v>837</v>
      </c>
      <c r="AJ34" s="27">
        <v>180.95331466666664</v>
      </c>
      <c r="AK34" s="27">
        <v>63.88209366161616</v>
      </c>
      <c r="AL34" s="27">
        <v>244.82999999999998</v>
      </c>
      <c r="AM34" s="27">
        <v>194.10284999999999</v>
      </c>
      <c r="AN34" s="27">
        <v>63</v>
      </c>
      <c r="AO34" s="30">
        <v>4.3551249999999992</v>
      </c>
      <c r="AP34" s="27">
        <v>162.5</v>
      </c>
      <c r="AQ34" s="27">
        <v>170.92</v>
      </c>
      <c r="AR34" s="27">
        <v>120.1</v>
      </c>
      <c r="AS34" s="27">
        <v>10.85</v>
      </c>
      <c r="AT34" s="27">
        <v>351.8</v>
      </c>
      <c r="AU34" s="27">
        <v>9.83</v>
      </c>
      <c r="AV34" s="27">
        <v>15.97</v>
      </c>
      <c r="AW34" s="27">
        <v>4.99</v>
      </c>
      <c r="AX34" s="27">
        <v>40</v>
      </c>
      <c r="AY34" s="27">
        <v>68.75</v>
      </c>
      <c r="AZ34" s="27">
        <v>3.07</v>
      </c>
      <c r="BA34" s="27">
        <v>1.28</v>
      </c>
      <c r="BB34" s="27">
        <v>26.17</v>
      </c>
      <c r="BC34" s="27">
        <v>30.14</v>
      </c>
      <c r="BD34" s="27">
        <v>25.67</v>
      </c>
      <c r="BE34" s="27">
        <v>33.369999999999997</v>
      </c>
      <c r="BF34" s="27">
        <v>66.13</v>
      </c>
      <c r="BG34" s="27">
        <v>10</v>
      </c>
      <c r="BH34" s="27">
        <v>12.88</v>
      </c>
      <c r="BI34" s="27">
        <v>23.33</v>
      </c>
      <c r="BJ34" s="27">
        <v>3.26</v>
      </c>
      <c r="BK34" s="27">
        <v>50</v>
      </c>
      <c r="BL34" s="27">
        <v>10.47</v>
      </c>
      <c r="BM34" s="27">
        <v>10.44</v>
      </c>
    </row>
    <row r="35" spans="1:65" x14ac:dyDescent="0.25">
      <c r="A35" s="13">
        <v>641740760</v>
      </c>
      <c r="B35" t="s">
        <v>232</v>
      </c>
      <c r="C35" t="s">
        <v>239</v>
      </c>
      <c r="D35" t="s">
        <v>240</v>
      </c>
      <c r="E35" s="27">
        <v>12.97</v>
      </c>
      <c r="F35" s="27">
        <v>5.25</v>
      </c>
      <c r="G35" s="27">
        <v>5.64</v>
      </c>
      <c r="H35" s="27">
        <v>2.99</v>
      </c>
      <c r="I35" s="27">
        <v>1.55</v>
      </c>
      <c r="J35" s="27">
        <v>4.92</v>
      </c>
      <c r="K35" s="27">
        <v>5.44</v>
      </c>
      <c r="L35" s="27">
        <v>1.79</v>
      </c>
      <c r="M35" s="27">
        <v>4.8499999999999996</v>
      </c>
      <c r="N35" s="27">
        <v>4.6100000000000003</v>
      </c>
      <c r="O35" s="27">
        <v>0.91</v>
      </c>
      <c r="P35" s="27">
        <v>2.08</v>
      </c>
      <c r="Q35" s="27">
        <v>4.18</v>
      </c>
      <c r="R35" s="27">
        <v>4.7</v>
      </c>
      <c r="S35" s="27">
        <v>6.89</v>
      </c>
      <c r="T35" s="27">
        <v>4.34</v>
      </c>
      <c r="U35" s="27">
        <v>5.51</v>
      </c>
      <c r="V35" s="27">
        <v>1.83</v>
      </c>
      <c r="W35" s="27">
        <v>2.37</v>
      </c>
      <c r="X35" s="27">
        <v>2.68</v>
      </c>
      <c r="Y35" s="27">
        <v>21.92</v>
      </c>
      <c r="Z35" s="27">
        <v>7.87</v>
      </c>
      <c r="AA35" s="27">
        <v>4.0199999999999996</v>
      </c>
      <c r="AB35" s="27">
        <v>1.85</v>
      </c>
      <c r="AC35" s="27">
        <v>4.29</v>
      </c>
      <c r="AD35" s="27">
        <v>2.81</v>
      </c>
      <c r="AE35" s="29">
        <v>3099.17</v>
      </c>
      <c r="AF35" s="29">
        <v>1062881</v>
      </c>
      <c r="AG35" s="25">
        <v>6.38</v>
      </c>
      <c r="AH35" s="29">
        <v>4975.853133596901</v>
      </c>
      <c r="AI35" s="27" t="s">
        <v>837</v>
      </c>
      <c r="AJ35" s="27">
        <v>143.5901845485381</v>
      </c>
      <c r="AK35" s="27">
        <v>74.873027251124626</v>
      </c>
      <c r="AL35" s="27">
        <v>218.46</v>
      </c>
      <c r="AM35" s="27">
        <v>183.60284999999999</v>
      </c>
      <c r="AN35" s="27">
        <v>69.8</v>
      </c>
      <c r="AO35" s="30">
        <v>4.5485000000000007</v>
      </c>
      <c r="AP35" s="27">
        <v>132.66999999999999</v>
      </c>
      <c r="AQ35" s="27">
        <v>125</v>
      </c>
      <c r="AR35" s="27">
        <v>127.6</v>
      </c>
      <c r="AS35" s="27">
        <v>11.73</v>
      </c>
      <c r="AT35" s="27">
        <v>515.5</v>
      </c>
      <c r="AU35" s="27">
        <v>6.01</v>
      </c>
      <c r="AV35" s="27">
        <v>14.69</v>
      </c>
      <c r="AW35" s="27">
        <v>5.31</v>
      </c>
      <c r="AX35" s="27">
        <v>26.5</v>
      </c>
      <c r="AY35" s="27">
        <v>65.5</v>
      </c>
      <c r="AZ35" s="27">
        <v>3.22</v>
      </c>
      <c r="BA35" s="27">
        <v>1.43</v>
      </c>
      <c r="BB35" s="27">
        <v>19.14</v>
      </c>
      <c r="BC35" s="27">
        <v>40</v>
      </c>
      <c r="BD35" s="27">
        <v>35.33</v>
      </c>
      <c r="BE35" s="27">
        <v>39.75</v>
      </c>
      <c r="BF35" s="27">
        <v>88.78</v>
      </c>
      <c r="BG35" s="27">
        <v>10.416666666666666</v>
      </c>
      <c r="BH35" s="27">
        <v>16.79</v>
      </c>
      <c r="BI35" s="27">
        <v>24.67</v>
      </c>
      <c r="BJ35" s="27">
        <v>3.15</v>
      </c>
      <c r="BK35" s="27">
        <v>80.09</v>
      </c>
      <c r="BL35" s="27">
        <v>11.29</v>
      </c>
      <c r="BM35" s="27">
        <v>10.88</v>
      </c>
    </row>
    <row r="36" spans="1:65" x14ac:dyDescent="0.25">
      <c r="A36" s="13">
        <v>641884800</v>
      </c>
      <c r="B36" t="s">
        <v>232</v>
      </c>
      <c r="C36" t="s">
        <v>856</v>
      </c>
      <c r="D36" t="s">
        <v>241</v>
      </c>
      <c r="E36" s="27">
        <v>15.54</v>
      </c>
      <c r="F36" s="27">
        <v>5.89</v>
      </c>
      <c r="G36" s="27">
        <v>5.87</v>
      </c>
      <c r="H36" s="27">
        <v>2.0299999999999998</v>
      </c>
      <c r="I36" s="27">
        <v>1.8</v>
      </c>
      <c r="J36" s="27">
        <v>5.35</v>
      </c>
      <c r="K36" s="27">
        <v>5.49</v>
      </c>
      <c r="L36" s="27">
        <v>1.99</v>
      </c>
      <c r="M36" s="27">
        <v>5.86</v>
      </c>
      <c r="N36" s="27">
        <v>4.83</v>
      </c>
      <c r="O36" s="27">
        <v>1.1399999999999999</v>
      </c>
      <c r="P36" s="27">
        <v>2.4300000000000002</v>
      </c>
      <c r="Q36" s="27">
        <v>4.9400000000000004</v>
      </c>
      <c r="R36" s="27">
        <v>5</v>
      </c>
      <c r="S36" s="27">
        <v>7.87</v>
      </c>
      <c r="T36" s="27">
        <v>4.9400000000000004</v>
      </c>
      <c r="U36" s="27">
        <v>5.5</v>
      </c>
      <c r="V36" s="27">
        <v>2.4</v>
      </c>
      <c r="W36" s="27">
        <v>2.79</v>
      </c>
      <c r="X36" s="27">
        <v>3.18</v>
      </c>
      <c r="Y36" s="27">
        <v>25.34</v>
      </c>
      <c r="Z36" s="27">
        <v>8.75</v>
      </c>
      <c r="AA36" s="27">
        <v>4.51</v>
      </c>
      <c r="AB36" s="27">
        <v>2.17</v>
      </c>
      <c r="AC36" s="27">
        <v>4.57</v>
      </c>
      <c r="AD36" s="27">
        <v>2.9</v>
      </c>
      <c r="AE36" s="29">
        <v>3813.57</v>
      </c>
      <c r="AF36" s="29">
        <v>1498712</v>
      </c>
      <c r="AG36" s="25">
        <v>6.13</v>
      </c>
      <c r="AH36" s="29">
        <v>6833.3838959171608</v>
      </c>
      <c r="AI36" s="27" t="s">
        <v>837</v>
      </c>
      <c r="AJ36" s="27">
        <v>172.7605686350673</v>
      </c>
      <c r="AK36" s="27">
        <v>118.30914140087783</v>
      </c>
      <c r="AL36" s="27">
        <v>291.07</v>
      </c>
      <c r="AM36" s="27">
        <v>206.73285000000001</v>
      </c>
      <c r="AN36" s="27">
        <v>74</v>
      </c>
      <c r="AO36" s="30">
        <v>4.5031999999999996</v>
      </c>
      <c r="AP36" s="27">
        <v>154.71</v>
      </c>
      <c r="AQ36" s="27">
        <v>170</v>
      </c>
      <c r="AR36" s="27">
        <v>149.71</v>
      </c>
      <c r="AS36" s="27">
        <v>10.9</v>
      </c>
      <c r="AT36" s="27">
        <v>494.25</v>
      </c>
      <c r="AU36" s="27">
        <v>6.42</v>
      </c>
      <c r="AV36" s="27">
        <v>15.83</v>
      </c>
      <c r="AW36" s="27">
        <v>5.0599999999999996</v>
      </c>
      <c r="AX36" s="27">
        <v>27.13</v>
      </c>
      <c r="AY36" s="27">
        <v>83.17</v>
      </c>
      <c r="AZ36" s="27">
        <v>3.01</v>
      </c>
      <c r="BA36" s="27">
        <v>1.63</v>
      </c>
      <c r="BB36" s="27">
        <v>16.29</v>
      </c>
      <c r="BC36" s="27">
        <v>46.06</v>
      </c>
      <c r="BD36" s="27">
        <v>29.7</v>
      </c>
      <c r="BE36" s="27">
        <v>52.71</v>
      </c>
      <c r="BF36" s="27">
        <v>82.63</v>
      </c>
      <c r="BG36" s="27">
        <v>16.799166666666668</v>
      </c>
      <c r="BH36" s="27">
        <v>16.25</v>
      </c>
      <c r="BI36" s="27">
        <v>22.83</v>
      </c>
      <c r="BJ36" s="27">
        <v>3.81</v>
      </c>
      <c r="BK36" s="27">
        <v>80.290000000000006</v>
      </c>
      <c r="BL36" s="27">
        <v>11.29</v>
      </c>
      <c r="BM36" s="27">
        <v>12.5</v>
      </c>
    </row>
    <row r="37" spans="1:65" x14ac:dyDescent="0.25">
      <c r="A37" s="13">
        <v>644700900</v>
      </c>
      <c r="B37" t="s">
        <v>232</v>
      </c>
      <c r="C37" t="s">
        <v>242</v>
      </c>
      <c r="D37" t="s">
        <v>243</v>
      </c>
      <c r="E37" s="27">
        <v>12.91</v>
      </c>
      <c r="F37" s="27">
        <v>5.41</v>
      </c>
      <c r="G37" s="27">
        <v>5.14</v>
      </c>
      <c r="H37" s="27">
        <v>2.0299999999999998</v>
      </c>
      <c r="I37" s="27">
        <v>1.21</v>
      </c>
      <c r="J37" s="27">
        <v>4.76</v>
      </c>
      <c r="K37" s="27">
        <v>5.34</v>
      </c>
      <c r="L37" s="27">
        <v>1.65</v>
      </c>
      <c r="M37" s="27">
        <v>4.0599999999999996</v>
      </c>
      <c r="N37" s="27">
        <v>4.12</v>
      </c>
      <c r="O37" s="27">
        <v>1.19</v>
      </c>
      <c r="P37" s="27">
        <v>1.98</v>
      </c>
      <c r="Q37" s="27">
        <v>3.73</v>
      </c>
      <c r="R37" s="27">
        <v>4.42</v>
      </c>
      <c r="S37" s="27">
        <v>6.46</v>
      </c>
      <c r="T37" s="27">
        <v>3.98</v>
      </c>
      <c r="U37" s="27">
        <v>5.28</v>
      </c>
      <c r="V37" s="27">
        <v>1.71</v>
      </c>
      <c r="W37" s="27">
        <v>2.34</v>
      </c>
      <c r="X37" s="27">
        <v>2.17</v>
      </c>
      <c r="Y37" s="27">
        <v>19.57</v>
      </c>
      <c r="Z37" s="27">
        <v>6.85</v>
      </c>
      <c r="AA37" s="27">
        <v>3.79</v>
      </c>
      <c r="AB37" s="27">
        <v>1.67</v>
      </c>
      <c r="AC37" s="27">
        <v>3.71</v>
      </c>
      <c r="AD37" s="27">
        <v>2.4900000000000002</v>
      </c>
      <c r="AE37" s="29">
        <v>1898.5</v>
      </c>
      <c r="AF37" s="29">
        <v>676599</v>
      </c>
      <c r="AG37" s="25">
        <v>6.3299999999999992</v>
      </c>
      <c r="AH37" s="29">
        <v>3150.9029145050408</v>
      </c>
      <c r="AI37" s="27" t="s">
        <v>837</v>
      </c>
      <c r="AJ37" s="27">
        <v>262.22620849999993</v>
      </c>
      <c r="AK37" s="27">
        <v>64.265060328282843</v>
      </c>
      <c r="AL37" s="27">
        <v>326.5</v>
      </c>
      <c r="AM37" s="27">
        <v>192.60284999999999</v>
      </c>
      <c r="AN37" s="27">
        <v>70.599999999999994</v>
      </c>
      <c r="AO37" s="30">
        <v>4.1709999999999994</v>
      </c>
      <c r="AP37" s="27">
        <v>146.43</v>
      </c>
      <c r="AQ37" s="27">
        <v>134.16999999999999</v>
      </c>
      <c r="AR37" s="27">
        <v>118.8</v>
      </c>
      <c r="AS37" s="27">
        <v>10.43</v>
      </c>
      <c r="AT37" s="27">
        <v>482.47</v>
      </c>
      <c r="AU37" s="27">
        <v>6.39</v>
      </c>
      <c r="AV37" s="27">
        <v>16.75</v>
      </c>
      <c r="AW37" s="27">
        <v>5.08</v>
      </c>
      <c r="AX37" s="27">
        <v>22.1</v>
      </c>
      <c r="AY37" s="27">
        <v>41.5</v>
      </c>
      <c r="AZ37" s="27">
        <v>3.05</v>
      </c>
      <c r="BA37" s="27">
        <v>1.3</v>
      </c>
      <c r="BB37" s="27">
        <v>17.170000000000002</v>
      </c>
      <c r="BC37" s="27">
        <v>33.35</v>
      </c>
      <c r="BD37" s="27">
        <v>27.98</v>
      </c>
      <c r="BE37" s="27">
        <v>32.58</v>
      </c>
      <c r="BF37" s="27">
        <v>99.33</v>
      </c>
      <c r="BG37" s="27">
        <v>1</v>
      </c>
      <c r="BH37" s="27">
        <v>13.71</v>
      </c>
      <c r="BI37" s="27">
        <v>23.38</v>
      </c>
      <c r="BJ37" s="27">
        <v>3.76</v>
      </c>
      <c r="BK37" s="27">
        <v>56.86</v>
      </c>
      <c r="BL37" s="27">
        <v>10.35</v>
      </c>
      <c r="BM37" s="27">
        <v>10.23</v>
      </c>
    </row>
    <row r="38" spans="1:65" x14ac:dyDescent="0.25">
      <c r="A38" s="13">
        <v>817820200</v>
      </c>
      <c r="B38" t="s">
        <v>244</v>
      </c>
      <c r="C38" t="s">
        <v>245</v>
      </c>
      <c r="D38" t="s">
        <v>246</v>
      </c>
      <c r="E38" s="27">
        <v>13.03</v>
      </c>
      <c r="F38" s="27">
        <v>5.34</v>
      </c>
      <c r="G38" s="27">
        <v>5</v>
      </c>
      <c r="H38" s="27">
        <v>1.39</v>
      </c>
      <c r="I38" s="27">
        <v>1.29</v>
      </c>
      <c r="J38" s="27">
        <v>4.66</v>
      </c>
      <c r="K38" s="27">
        <v>4.93</v>
      </c>
      <c r="L38" s="27">
        <v>1.67</v>
      </c>
      <c r="M38" s="27">
        <v>4.45</v>
      </c>
      <c r="N38" s="27">
        <v>3.92</v>
      </c>
      <c r="O38" s="27">
        <v>0.76</v>
      </c>
      <c r="P38" s="27">
        <v>1.98</v>
      </c>
      <c r="Q38" s="27">
        <v>4.2300000000000004</v>
      </c>
      <c r="R38" s="27">
        <v>4.38</v>
      </c>
      <c r="S38" s="27">
        <v>6.33</v>
      </c>
      <c r="T38" s="27">
        <v>4</v>
      </c>
      <c r="U38" s="27">
        <v>5.31</v>
      </c>
      <c r="V38" s="27">
        <v>1.5</v>
      </c>
      <c r="W38" s="27">
        <v>2.58</v>
      </c>
      <c r="X38" s="27">
        <v>2.39</v>
      </c>
      <c r="Y38" s="27">
        <v>20.25</v>
      </c>
      <c r="Z38" s="27">
        <v>7.08</v>
      </c>
      <c r="AA38" s="27">
        <v>3.84</v>
      </c>
      <c r="AB38" s="27">
        <v>1.77</v>
      </c>
      <c r="AC38" s="27">
        <v>3.85</v>
      </c>
      <c r="AD38" s="27">
        <v>2.69</v>
      </c>
      <c r="AE38" s="29">
        <v>1694.83</v>
      </c>
      <c r="AF38" s="29">
        <v>524108</v>
      </c>
      <c r="AG38" s="25">
        <v>6.7516666666666687</v>
      </c>
      <c r="AH38" s="29">
        <v>2549.9513820606521</v>
      </c>
      <c r="AI38" s="27" t="s">
        <v>837</v>
      </c>
      <c r="AJ38" s="27">
        <v>113.81056050000001</v>
      </c>
      <c r="AK38" s="27">
        <v>75.396548462782334</v>
      </c>
      <c r="AL38" s="27">
        <v>189.21</v>
      </c>
      <c r="AM38" s="27">
        <v>191.08679999999998</v>
      </c>
      <c r="AN38" s="27">
        <v>60.57</v>
      </c>
      <c r="AO38" s="30">
        <v>3.5314999999999999</v>
      </c>
      <c r="AP38" s="27">
        <v>116.8</v>
      </c>
      <c r="AQ38" s="27">
        <v>134.16999999999999</v>
      </c>
      <c r="AR38" s="27">
        <v>114.67</v>
      </c>
      <c r="AS38" s="27">
        <v>10.66</v>
      </c>
      <c r="AT38" s="27">
        <v>521.79</v>
      </c>
      <c r="AU38" s="27">
        <v>6.26</v>
      </c>
      <c r="AV38" s="27">
        <v>12.2</v>
      </c>
      <c r="AW38" s="27">
        <v>5.66</v>
      </c>
      <c r="AX38" s="27">
        <v>34.14</v>
      </c>
      <c r="AY38" s="27">
        <v>45.36</v>
      </c>
      <c r="AZ38" s="27">
        <v>3.23</v>
      </c>
      <c r="BA38" s="27">
        <v>1.31</v>
      </c>
      <c r="BB38" s="27">
        <v>12.38</v>
      </c>
      <c r="BC38" s="27">
        <v>48.33</v>
      </c>
      <c r="BD38" s="27">
        <v>42.8</v>
      </c>
      <c r="BE38" s="27">
        <v>44.03</v>
      </c>
      <c r="BF38" s="27">
        <v>107.14</v>
      </c>
      <c r="BG38" s="27">
        <v>15.406666666666666</v>
      </c>
      <c r="BH38" s="27">
        <v>11.85</v>
      </c>
      <c r="BI38" s="27">
        <v>17.71</v>
      </c>
      <c r="BJ38" s="27">
        <v>4.12</v>
      </c>
      <c r="BK38" s="27">
        <v>64.069999999999993</v>
      </c>
      <c r="BL38" s="27">
        <v>10.81</v>
      </c>
      <c r="BM38" s="27">
        <v>13.16</v>
      </c>
    </row>
    <row r="39" spans="1:65" x14ac:dyDescent="0.25">
      <c r="A39" s="13">
        <v>819740300</v>
      </c>
      <c r="B39" t="s">
        <v>244</v>
      </c>
      <c r="C39" t="s">
        <v>247</v>
      </c>
      <c r="D39" t="s">
        <v>248</v>
      </c>
      <c r="E39" s="27">
        <v>12.94</v>
      </c>
      <c r="F39" s="27">
        <v>5.32</v>
      </c>
      <c r="G39" s="27">
        <v>5.18</v>
      </c>
      <c r="H39" s="27">
        <v>1.4</v>
      </c>
      <c r="I39" s="27">
        <v>1.34</v>
      </c>
      <c r="J39" s="27">
        <v>4.7</v>
      </c>
      <c r="K39" s="27">
        <v>4.75</v>
      </c>
      <c r="L39" s="27">
        <v>1.69</v>
      </c>
      <c r="M39" s="27">
        <v>4.7699999999999996</v>
      </c>
      <c r="N39" s="27">
        <v>4.05</v>
      </c>
      <c r="O39" s="27">
        <v>0.73</v>
      </c>
      <c r="P39" s="27">
        <v>1.98</v>
      </c>
      <c r="Q39" s="27">
        <v>4.41</v>
      </c>
      <c r="R39" s="27">
        <v>4.4400000000000004</v>
      </c>
      <c r="S39" s="27">
        <v>6.48</v>
      </c>
      <c r="T39" s="27">
        <v>4.1500000000000004</v>
      </c>
      <c r="U39" s="27">
        <v>5.47</v>
      </c>
      <c r="V39" s="27">
        <v>1.52</v>
      </c>
      <c r="W39" s="27">
        <v>2.56</v>
      </c>
      <c r="X39" s="27">
        <v>2.31</v>
      </c>
      <c r="Y39" s="27">
        <v>20.92</v>
      </c>
      <c r="Z39" s="27">
        <v>7.48</v>
      </c>
      <c r="AA39" s="27">
        <v>3.86</v>
      </c>
      <c r="AB39" s="27">
        <v>1.81</v>
      </c>
      <c r="AC39" s="27">
        <v>3.98</v>
      </c>
      <c r="AD39" s="27">
        <v>2.78</v>
      </c>
      <c r="AE39" s="29">
        <v>1868.25</v>
      </c>
      <c r="AF39" s="29">
        <v>653122</v>
      </c>
      <c r="AG39" s="25">
        <v>6.6883333333333335</v>
      </c>
      <c r="AH39" s="29">
        <v>3157.0494880288093</v>
      </c>
      <c r="AI39" s="27" t="s">
        <v>837</v>
      </c>
      <c r="AJ39" s="27">
        <v>71.622164800000022</v>
      </c>
      <c r="AK39" s="27">
        <v>76.949321514653221</v>
      </c>
      <c r="AL39" s="27">
        <v>148.57</v>
      </c>
      <c r="AM39" s="27">
        <v>194.27265</v>
      </c>
      <c r="AN39" s="27">
        <v>64.260000000000005</v>
      </c>
      <c r="AO39" s="30">
        <v>3.5702833333333337</v>
      </c>
      <c r="AP39" s="27">
        <v>118.86</v>
      </c>
      <c r="AQ39" s="27">
        <v>114.33</v>
      </c>
      <c r="AR39" s="27">
        <v>126</v>
      </c>
      <c r="AS39" s="27">
        <v>10.89</v>
      </c>
      <c r="AT39" s="27">
        <v>488.95</v>
      </c>
      <c r="AU39" s="27">
        <v>5.53</v>
      </c>
      <c r="AV39" s="27">
        <v>12.94</v>
      </c>
      <c r="AW39" s="27">
        <v>4.99</v>
      </c>
      <c r="AX39" s="27">
        <v>27.21</v>
      </c>
      <c r="AY39" s="27">
        <v>50.17</v>
      </c>
      <c r="AZ39" s="27">
        <v>3.3</v>
      </c>
      <c r="BA39" s="27">
        <v>1.38</v>
      </c>
      <c r="BB39" s="27">
        <v>17.829999999999998</v>
      </c>
      <c r="BC39" s="27">
        <v>30.49</v>
      </c>
      <c r="BD39" s="27">
        <v>27.65</v>
      </c>
      <c r="BE39" s="27">
        <v>34.29</v>
      </c>
      <c r="BF39" s="27">
        <v>112.61</v>
      </c>
      <c r="BG39" s="27">
        <v>11.99</v>
      </c>
      <c r="BH39" s="27">
        <v>14.29</v>
      </c>
      <c r="BI39" s="27">
        <v>21.4</v>
      </c>
      <c r="BJ39" s="27">
        <v>2.87</v>
      </c>
      <c r="BK39" s="27">
        <v>70.88</v>
      </c>
      <c r="BL39" s="27">
        <v>10.66</v>
      </c>
      <c r="BM39" s="27">
        <v>12.72</v>
      </c>
    </row>
    <row r="40" spans="1:65" x14ac:dyDescent="0.25">
      <c r="A40" s="13">
        <v>824300500</v>
      </c>
      <c r="B40" t="s">
        <v>244</v>
      </c>
      <c r="C40" t="s">
        <v>250</v>
      </c>
      <c r="D40" t="s">
        <v>251</v>
      </c>
      <c r="E40" s="27">
        <v>13.28</v>
      </c>
      <c r="F40" s="27">
        <v>5.32</v>
      </c>
      <c r="G40" s="27">
        <v>5.19</v>
      </c>
      <c r="H40" s="27">
        <v>1.37</v>
      </c>
      <c r="I40" s="27">
        <v>1.24</v>
      </c>
      <c r="J40" s="27">
        <v>4.87</v>
      </c>
      <c r="K40" s="27">
        <v>5.24</v>
      </c>
      <c r="L40" s="27">
        <v>1.72</v>
      </c>
      <c r="M40" s="27">
        <v>4.92</v>
      </c>
      <c r="N40" s="27">
        <v>3.78</v>
      </c>
      <c r="O40" s="27">
        <v>0.69</v>
      </c>
      <c r="P40" s="27">
        <v>1.98</v>
      </c>
      <c r="Q40" s="27">
        <v>4.51</v>
      </c>
      <c r="R40" s="27">
        <v>4.66</v>
      </c>
      <c r="S40" s="27">
        <v>6.16</v>
      </c>
      <c r="T40" s="27">
        <v>4.41</v>
      </c>
      <c r="U40" s="27">
        <v>5.71</v>
      </c>
      <c r="V40" s="27">
        <v>1.47</v>
      </c>
      <c r="W40" s="27">
        <v>2.61</v>
      </c>
      <c r="X40" s="27">
        <v>2.06</v>
      </c>
      <c r="Y40" s="27">
        <v>20.99</v>
      </c>
      <c r="Z40" s="27">
        <v>7.52</v>
      </c>
      <c r="AA40" s="27">
        <v>3.84</v>
      </c>
      <c r="AB40" s="27">
        <v>1.96</v>
      </c>
      <c r="AC40" s="27">
        <v>3.92</v>
      </c>
      <c r="AD40" s="27">
        <v>2.83</v>
      </c>
      <c r="AE40" s="29">
        <v>1550</v>
      </c>
      <c r="AF40" s="29">
        <v>516333</v>
      </c>
      <c r="AG40" s="25">
        <v>6.6375000000000002</v>
      </c>
      <c r="AH40" s="29">
        <v>2482.8041244450678</v>
      </c>
      <c r="AI40" s="27" t="s">
        <v>837</v>
      </c>
      <c r="AJ40" s="27">
        <v>83.126198964419757</v>
      </c>
      <c r="AK40" s="27">
        <v>71.392815325034235</v>
      </c>
      <c r="AL40" s="27">
        <v>154.51999999999998</v>
      </c>
      <c r="AM40" s="27">
        <v>195.39765</v>
      </c>
      <c r="AN40" s="27">
        <v>73.5</v>
      </c>
      <c r="AO40" s="30">
        <v>3.5089999999999999</v>
      </c>
      <c r="AP40" s="27">
        <v>118</v>
      </c>
      <c r="AQ40" s="27">
        <v>190</v>
      </c>
      <c r="AR40" s="27">
        <v>110</v>
      </c>
      <c r="AS40" s="27">
        <v>10.88</v>
      </c>
      <c r="AT40" s="27">
        <v>488.75</v>
      </c>
      <c r="AU40" s="27">
        <v>5.19</v>
      </c>
      <c r="AV40" s="27">
        <v>11.08</v>
      </c>
      <c r="AW40" s="27">
        <v>4.99</v>
      </c>
      <c r="AX40" s="27">
        <v>26</v>
      </c>
      <c r="AY40" s="27">
        <v>43</v>
      </c>
      <c r="AZ40" s="27">
        <v>3.59</v>
      </c>
      <c r="BA40" s="27">
        <v>1.31</v>
      </c>
      <c r="BB40" s="27">
        <v>18</v>
      </c>
      <c r="BC40" s="27">
        <v>38.229999999999997</v>
      </c>
      <c r="BD40" s="27">
        <v>29.33</v>
      </c>
      <c r="BE40" s="27">
        <v>29.99</v>
      </c>
      <c r="BF40" s="27">
        <v>74.75</v>
      </c>
      <c r="BG40" s="27">
        <v>12</v>
      </c>
      <c r="BH40" s="27">
        <v>10.38</v>
      </c>
      <c r="BI40" s="27">
        <v>20.67</v>
      </c>
      <c r="BJ40" s="27">
        <v>3.29</v>
      </c>
      <c r="BK40" s="27">
        <v>50</v>
      </c>
      <c r="BL40" s="27">
        <v>11.34</v>
      </c>
      <c r="BM40" s="27">
        <v>12.986000000000001</v>
      </c>
    </row>
    <row r="41" spans="1:65" x14ac:dyDescent="0.25">
      <c r="A41" s="13">
        <v>839380800</v>
      </c>
      <c r="B41" t="s">
        <v>244</v>
      </c>
      <c r="C41" t="s">
        <v>252</v>
      </c>
      <c r="D41" t="s">
        <v>253</v>
      </c>
      <c r="E41" s="27">
        <v>13.02</v>
      </c>
      <c r="F41" s="27">
        <v>5.2</v>
      </c>
      <c r="G41" s="27">
        <v>4.63</v>
      </c>
      <c r="H41" s="27">
        <v>1.38</v>
      </c>
      <c r="I41" s="27">
        <v>1.1000000000000001</v>
      </c>
      <c r="J41" s="27">
        <v>4.53</v>
      </c>
      <c r="K41" s="27">
        <v>4.92</v>
      </c>
      <c r="L41" s="27">
        <v>1.63</v>
      </c>
      <c r="M41" s="27">
        <v>4.09</v>
      </c>
      <c r="N41" s="27">
        <v>3.93</v>
      </c>
      <c r="O41" s="27">
        <v>0.69</v>
      </c>
      <c r="P41" s="27">
        <v>1.98</v>
      </c>
      <c r="Q41" s="27">
        <v>3.84</v>
      </c>
      <c r="R41" s="27">
        <v>4.46</v>
      </c>
      <c r="S41" s="27">
        <v>6.44</v>
      </c>
      <c r="T41" s="27">
        <v>3.68</v>
      </c>
      <c r="U41" s="27">
        <v>5.07</v>
      </c>
      <c r="V41" s="27">
        <v>1.46</v>
      </c>
      <c r="W41" s="27">
        <v>2.5</v>
      </c>
      <c r="X41" s="27">
        <v>1.99</v>
      </c>
      <c r="Y41" s="27">
        <v>19</v>
      </c>
      <c r="Z41" s="27">
        <v>6.53</v>
      </c>
      <c r="AA41" s="27">
        <v>3.92</v>
      </c>
      <c r="AB41" s="27">
        <v>1.72</v>
      </c>
      <c r="AC41" s="27">
        <v>3.64</v>
      </c>
      <c r="AD41" s="27">
        <v>2.5499999999999998</v>
      </c>
      <c r="AE41" s="29">
        <v>1498</v>
      </c>
      <c r="AF41" s="29">
        <v>456817</v>
      </c>
      <c r="AG41" s="25">
        <v>6.4399999999999995</v>
      </c>
      <c r="AH41" s="29">
        <v>2152.0441927210491</v>
      </c>
      <c r="AI41" s="27" t="s">
        <v>837</v>
      </c>
      <c r="AJ41" s="27">
        <v>97.198970983333325</v>
      </c>
      <c r="AK41" s="27">
        <v>73.182740060204182</v>
      </c>
      <c r="AL41" s="27">
        <v>170.38</v>
      </c>
      <c r="AM41" s="27">
        <v>194.01765</v>
      </c>
      <c r="AN41" s="27">
        <v>53</v>
      </c>
      <c r="AO41" s="30">
        <v>3.5715000000000003</v>
      </c>
      <c r="AP41" s="27">
        <v>114.33</v>
      </c>
      <c r="AQ41" s="27">
        <v>130.59</v>
      </c>
      <c r="AR41" s="27">
        <v>128</v>
      </c>
      <c r="AS41" s="27">
        <v>10.46</v>
      </c>
      <c r="AT41" s="27">
        <v>455.67</v>
      </c>
      <c r="AU41" s="27">
        <v>6.19</v>
      </c>
      <c r="AV41" s="27">
        <v>12.49</v>
      </c>
      <c r="AW41" s="27">
        <v>5.19</v>
      </c>
      <c r="AX41" s="27">
        <v>27</v>
      </c>
      <c r="AY41" s="27">
        <v>40</v>
      </c>
      <c r="AZ41" s="27">
        <v>3.08</v>
      </c>
      <c r="BA41" s="27">
        <v>1.1100000000000001</v>
      </c>
      <c r="BB41" s="27">
        <v>17</v>
      </c>
      <c r="BC41" s="27">
        <v>20.12</v>
      </c>
      <c r="BD41" s="27">
        <v>22.99</v>
      </c>
      <c r="BE41" s="27">
        <v>26.09</v>
      </c>
      <c r="BF41" s="27">
        <v>140</v>
      </c>
      <c r="BG41" s="27">
        <v>7.916666666666667</v>
      </c>
      <c r="BH41" s="27">
        <v>10.75</v>
      </c>
      <c r="BI41" s="27">
        <v>12.5</v>
      </c>
      <c r="BJ41" s="27">
        <v>2.4300000000000002</v>
      </c>
      <c r="BK41" s="27">
        <v>66</v>
      </c>
      <c r="BL41" s="27">
        <v>10.87</v>
      </c>
      <c r="BM41" s="27">
        <v>13.16</v>
      </c>
    </row>
    <row r="42" spans="1:65" x14ac:dyDescent="0.25">
      <c r="A42" s="13">
        <v>819740351</v>
      </c>
      <c r="B42" t="s">
        <v>244</v>
      </c>
      <c r="C42" t="s">
        <v>247</v>
      </c>
      <c r="D42" t="s">
        <v>249</v>
      </c>
      <c r="E42" s="27">
        <v>12.4725</v>
      </c>
      <c r="F42" s="27">
        <v>4.6500000000000004</v>
      </c>
      <c r="G42" s="27">
        <v>4.2074999999999996</v>
      </c>
      <c r="H42" s="27">
        <v>1.3625</v>
      </c>
      <c r="I42" s="27">
        <v>1.1499999999999999</v>
      </c>
      <c r="J42" s="27">
        <v>4.6750000000000007</v>
      </c>
      <c r="K42" s="27">
        <v>3.4525000000000001</v>
      </c>
      <c r="L42" s="27">
        <v>1.4275</v>
      </c>
      <c r="M42" s="27">
        <v>4.0199999999999996</v>
      </c>
      <c r="N42" s="27">
        <v>3.3374999999999999</v>
      </c>
      <c r="O42" s="27">
        <v>0.65</v>
      </c>
      <c r="P42" s="27">
        <v>1.8</v>
      </c>
      <c r="Q42" s="27">
        <v>4.25</v>
      </c>
      <c r="R42" s="27">
        <v>3.79</v>
      </c>
      <c r="S42" s="27">
        <v>5.7125000000000004</v>
      </c>
      <c r="T42" s="27">
        <v>3.7725</v>
      </c>
      <c r="U42" s="27">
        <v>4.6050000000000004</v>
      </c>
      <c r="V42" s="27">
        <v>1.375</v>
      </c>
      <c r="W42" s="27">
        <v>2.3574999999999999</v>
      </c>
      <c r="X42" s="27">
        <v>2.0099999999999998</v>
      </c>
      <c r="Y42" s="27">
        <v>19.690000000000001</v>
      </c>
      <c r="Z42" s="27">
        <v>5.87</v>
      </c>
      <c r="AA42" s="27">
        <v>3.1375000000000002</v>
      </c>
      <c r="AB42" s="27">
        <v>1.3325</v>
      </c>
      <c r="AC42" s="27">
        <v>3.8849999999999998</v>
      </c>
      <c r="AD42" s="27">
        <v>2.2774999999999999</v>
      </c>
      <c r="AE42" s="29">
        <v>2145</v>
      </c>
      <c r="AF42" s="29">
        <v>580000</v>
      </c>
      <c r="AG42" s="25">
        <v>6.5337500000000004</v>
      </c>
      <c r="AH42" s="29">
        <v>2759.1581329169048</v>
      </c>
      <c r="AI42" s="27" t="s">
        <v>837</v>
      </c>
      <c r="AJ42" s="27">
        <v>76.278527966666658</v>
      </c>
      <c r="AK42" s="27">
        <v>77.335814249999999</v>
      </c>
      <c r="AL42" s="27">
        <v>153.62</v>
      </c>
      <c r="AM42" s="27">
        <v>194.25765000000001</v>
      </c>
      <c r="AN42" s="27">
        <v>70.67</v>
      </c>
      <c r="AO42" s="30">
        <v>3.6315</v>
      </c>
      <c r="AP42" s="27">
        <v>89</v>
      </c>
      <c r="AQ42" s="27">
        <v>99</v>
      </c>
      <c r="AR42" s="27">
        <v>100</v>
      </c>
      <c r="AS42" s="27">
        <v>10.82</v>
      </c>
      <c r="AT42" s="27">
        <v>549.79</v>
      </c>
      <c r="AU42" s="27">
        <v>5.49</v>
      </c>
      <c r="AV42" s="27">
        <v>12.39</v>
      </c>
      <c r="AW42" s="27">
        <v>4.99</v>
      </c>
      <c r="AX42" s="27">
        <v>25</v>
      </c>
      <c r="AY42" s="27">
        <v>47.5</v>
      </c>
      <c r="AZ42" s="27">
        <v>3.15</v>
      </c>
      <c r="BA42" s="27">
        <v>1.35</v>
      </c>
      <c r="BB42" s="27">
        <v>13.45</v>
      </c>
      <c r="BC42" s="27">
        <v>35.99</v>
      </c>
      <c r="BD42" s="27">
        <v>24.99</v>
      </c>
      <c r="BE42" s="27">
        <v>26.35</v>
      </c>
      <c r="BF42" s="27">
        <v>68.33</v>
      </c>
      <c r="BG42" s="27">
        <v>3.75</v>
      </c>
      <c r="BH42" s="27">
        <v>18.62</v>
      </c>
      <c r="BI42" s="27">
        <v>27.5</v>
      </c>
      <c r="BJ42" s="27">
        <v>3.49</v>
      </c>
      <c r="BK42" s="27">
        <v>62</v>
      </c>
      <c r="BL42" s="27">
        <v>10.645</v>
      </c>
      <c r="BM42" s="27">
        <v>13.52</v>
      </c>
    </row>
    <row r="43" spans="1:65" x14ac:dyDescent="0.25">
      <c r="A43" s="13">
        <v>925540400</v>
      </c>
      <c r="B43" t="s">
        <v>254</v>
      </c>
      <c r="C43" t="s">
        <v>257</v>
      </c>
      <c r="D43" t="s">
        <v>258</v>
      </c>
      <c r="E43" s="27">
        <v>12.84</v>
      </c>
      <c r="F43" s="27">
        <v>5.27</v>
      </c>
      <c r="G43" s="27">
        <v>4.93</v>
      </c>
      <c r="H43" s="27">
        <v>1.62</v>
      </c>
      <c r="I43" s="27">
        <v>1.1000000000000001</v>
      </c>
      <c r="J43" s="27">
        <v>4.6399999999999997</v>
      </c>
      <c r="K43" s="27">
        <v>4.58</v>
      </c>
      <c r="L43" s="27">
        <v>1.62</v>
      </c>
      <c r="M43" s="27">
        <v>4.54</v>
      </c>
      <c r="N43" s="27">
        <v>4.1500000000000004</v>
      </c>
      <c r="O43" s="27">
        <v>0.7</v>
      </c>
      <c r="P43" s="27">
        <v>1.99</v>
      </c>
      <c r="Q43" s="27">
        <v>3.73</v>
      </c>
      <c r="R43" s="27">
        <v>4.3600000000000003</v>
      </c>
      <c r="S43" s="27">
        <v>5.95</v>
      </c>
      <c r="T43" s="27">
        <v>3.97</v>
      </c>
      <c r="U43" s="27">
        <v>5.09</v>
      </c>
      <c r="V43" s="27">
        <v>1.5</v>
      </c>
      <c r="W43" s="27">
        <v>2.2799999999999998</v>
      </c>
      <c r="X43" s="27">
        <v>1.93</v>
      </c>
      <c r="Y43" s="27">
        <v>19.27</v>
      </c>
      <c r="Z43" s="27">
        <v>6.82</v>
      </c>
      <c r="AA43" s="27">
        <v>3.89</v>
      </c>
      <c r="AB43" s="27">
        <v>1.61</v>
      </c>
      <c r="AC43" s="27">
        <v>3.54</v>
      </c>
      <c r="AD43" s="27">
        <v>2.69</v>
      </c>
      <c r="AE43" s="29">
        <v>1877.71</v>
      </c>
      <c r="AF43" s="29">
        <v>384181</v>
      </c>
      <c r="AG43" s="25">
        <v>6.38</v>
      </c>
      <c r="AH43" s="29">
        <v>1798.534579805633</v>
      </c>
      <c r="AI43" s="27" t="s">
        <v>837</v>
      </c>
      <c r="AJ43" s="27">
        <v>106.48131301666668</v>
      </c>
      <c r="AK43" s="27">
        <v>159.80673208333334</v>
      </c>
      <c r="AL43" s="27">
        <v>266.29000000000002</v>
      </c>
      <c r="AM43" s="27">
        <v>185.21789999999999</v>
      </c>
      <c r="AN43" s="27">
        <v>55</v>
      </c>
      <c r="AO43" s="30">
        <v>3.1959999999999997</v>
      </c>
      <c r="AP43" s="27">
        <v>139.75</v>
      </c>
      <c r="AQ43" s="27">
        <v>130.25</v>
      </c>
      <c r="AR43" s="27">
        <v>127</v>
      </c>
      <c r="AS43" s="27">
        <v>10.65</v>
      </c>
      <c r="AT43" s="27">
        <v>415.54</v>
      </c>
      <c r="AU43" s="27">
        <v>7.32</v>
      </c>
      <c r="AV43" s="27">
        <v>9.99</v>
      </c>
      <c r="AW43" s="27">
        <v>5.24</v>
      </c>
      <c r="AX43" s="27">
        <v>32.5</v>
      </c>
      <c r="AY43" s="27">
        <v>45</v>
      </c>
      <c r="AZ43" s="27">
        <v>3.03</v>
      </c>
      <c r="BA43" s="27">
        <v>1.37</v>
      </c>
      <c r="BB43" s="27">
        <v>17.25</v>
      </c>
      <c r="BC43" s="27">
        <v>30.59</v>
      </c>
      <c r="BD43" s="27">
        <v>27.72</v>
      </c>
      <c r="BE43" s="27">
        <v>31.53</v>
      </c>
      <c r="BF43" s="27">
        <v>95</v>
      </c>
      <c r="BG43" s="27">
        <v>21.623333333333335</v>
      </c>
      <c r="BH43" s="27">
        <v>13.95</v>
      </c>
      <c r="BI43" s="27">
        <v>16.91</v>
      </c>
      <c r="BJ43" s="27">
        <v>3.29</v>
      </c>
      <c r="BK43" s="27">
        <v>106.18</v>
      </c>
      <c r="BL43" s="27">
        <v>10.37</v>
      </c>
      <c r="BM43" s="27">
        <v>7.9767399267399277</v>
      </c>
    </row>
    <row r="44" spans="1:65" x14ac:dyDescent="0.25">
      <c r="A44" s="13">
        <v>935300620</v>
      </c>
      <c r="B44" t="s">
        <v>254</v>
      </c>
      <c r="C44" t="s">
        <v>259</v>
      </c>
      <c r="D44" t="s">
        <v>260</v>
      </c>
      <c r="E44" s="27">
        <v>13.09</v>
      </c>
      <c r="F44" s="27">
        <v>5.23</v>
      </c>
      <c r="G44" s="27">
        <v>4.8099999999999996</v>
      </c>
      <c r="H44" s="27">
        <v>1.47</v>
      </c>
      <c r="I44" s="27">
        <v>1.1000000000000001</v>
      </c>
      <c r="J44" s="27">
        <v>4.6900000000000004</v>
      </c>
      <c r="K44" s="27">
        <v>4.7699999999999996</v>
      </c>
      <c r="L44" s="27">
        <v>1.58</v>
      </c>
      <c r="M44" s="27">
        <v>4.3499999999999996</v>
      </c>
      <c r="N44" s="27">
        <v>4.21</v>
      </c>
      <c r="O44" s="27">
        <v>0.72</v>
      </c>
      <c r="P44" s="27">
        <v>1.99</v>
      </c>
      <c r="Q44" s="27">
        <v>3.72</v>
      </c>
      <c r="R44" s="27">
        <v>4.3499999999999996</v>
      </c>
      <c r="S44" s="27">
        <v>5.74</v>
      </c>
      <c r="T44" s="27">
        <v>3.93</v>
      </c>
      <c r="U44" s="27">
        <v>5.0599999999999996</v>
      </c>
      <c r="V44" s="27">
        <v>1.46</v>
      </c>
      <c r="W44" s="27">
        <v>2.31</v>
      </c>
      <c r="X44" s="27">
        <v>1.95</v>
      </c>
      <c r="Y44" s="27">
        <v>19.079999999999998</v>
      </c>
      <c r="Z44" s="27">
        <v>6.73</v>
      </c>
      <c r="AA44" s="27">
        <v>3.73</v>
      </c>
      <c r="AB44" s="27">
        <v>1.58</v>
      </c>
      <c r="AC44" s="27">
        <v>3.54</v>
      </c>
      <c r="AD44" s="27">
        <v>2.57</v>
      </c>
      <c r="AE44" s="29">
        <v>2267.27</v>
      </c>
      <c r="AF44" s="29">
        <v>419967</v>
      </c>
      <c r="AG44" s="25">
        <v>6.38</v>
      </c>
      <c r="AH44" s="29">
        <v>1966.0659217328091</v>
      </c>
      <c r="AI44" s="27" t="s">
        <v>837</v>
      </c>
      <c r="AJ44" s="27">
        <v>145.02168440416665</v>
      </c>
      <c r="AK44" s="27">
        <v>134.630391</v>
      </c>
      <c r="AL44" s="27">
        <v>279.64999999999998</v>
      </c>
      <c r="AM44" s="27">
        <v>185.21789999999999</v>
      </c>
      <c r="AN44" s="27">
        <v>85</v>
      </c>
      <c r="AO44" s="30">
        <v>3.21</v>
      </c>
      <c r="AP44" s="27">
        <v>159.66999999999999</v>
      </c>
      <c r="AQ44" s="27">
        <v>178.49</v>
      </c>
      <c r="AR44" s="27">
        <v>133</v>
      </c>
      <c r="AS44" s="27">
        <v>10.6</v>
      </c>
      <c r="AT44" s="27">
        <v>379.5</v>
      </c>
      <c r="AU44" s="27">
        <v>6.31</v>
      </c>
      <c r="AV44" s="27">
        <v>11.79</v>
      </c>
      <c r="AW44" s="27">
        <v>5.12</v>
      </c>
      <c r="AX44" s="27">
        <v>33</v>
      </c>
      <c r="AY44" s="27">
        <v>59.4</v>
      </c>
      <c r="AZ44" s="27">
        <v>3.06</v>
      </c>
      <c r="BA44" s="27">
        <v>1.25</v>
      </c>
      <c r="BB44" s="27">
        <v>14.94</v>
      </c>
      <c r="BC44" s="27">
        <v>33.25</v>
      </c>
      <c r="BD44" s="27">
        <v>26</v>
      </c>
      <c r="BE44" s="27">
        <v>25.19</v>
      </c>
      <c r="BF44" s="27">
        <v>116.75</v>
      </c>
      <c r="BG44" s="27">
        <v>17.623333333333331</v>
      </c>
      <c r="BH44" s="27">
        <v>13.35</v>
      </c>
      <c r="BI44" s="27">
        <v>19</v>
      </c>
      <c r="BJ44" s="27">
        <v>2.88</v>
      </c>
      <c r="BK44" s="27">
        <v>102</v>
      </c>
      <c r="BL44" s="27">
        <v>10.18</v>
      </c>
      <c r="BM44" s="27">
        <v>8.5265934065934061</v>
      </c>
    </row>
    <row r="45" spans="1:65" x14ac:dyDescent="0.25">
      <c r="A45" s="13">
        <v>914860800</v>
      </c>
      <c r="B45" t="s">
        <v>254</v>
      </c>
      <c r="C45" t="s">
        <v>255</v>
      </c>
      <c r="D45" t="s">
        <v>256</v>
      </c>
      <c r="E45" s="27">
        <v>13.09</v>
      </c>
      <c r="F45" s="27">
        <v>5.23</v>
      </c>
      <c r="G45" s="27">
        <v>5.16</v>
      </c>
      <c r="H45" s="27">
        <v>1.47</v>
      </c>
      <c r="I45" s="27">
        <v>1.29</v>
      </c>
      <c r="J45" s="27">
        <v>4.79</v>
      </c>
      <c r="K45" s="27">
        <v>4.91</v>
      </c>
      <c r="L45" s="27">
        <v>1.72</v>
      </c>
      <c r="M45" s="27">
        <v>5.21</v>
      </c>
      <c r="N45" s="27">
        <v>4.21</v>
      </c>
      <c r="O45" s="27">
        <v>0.78</v>
      </c>
      <c r="P45" s="27">
        <v>2.06</v>
      </c>
      <c r="Q45" s="27">
        <v>4.09</v>
      </c>
      <c r="R45" s="27">
        <v>4.47</v>
      </c>
      <c r="S45" s="27">
        <v>5.92</v>
      </c>
      <c r="T45" s="27">
        <v>4.29</v>
      </c>
      <c r="U45" s="27">
        <v>5.55</v>
      </c>
      <c r="V45" s="27">
        <v>1.62</v>
      </c>
      <c r="W45" s="27">
        <v>2.41</v>
      </c>
      <c r="X45" s="27">
        <v>2.12</v>
      </c>
      <c r="Y45" s="27">
        <v>21.15</v>
      </c>
      <c r="Z45" s="27">
        <v>7.77</v>
      </c>
      <c r="AA45" s="27">
        <v>3.89</v>
      </c>
      <c r="AB45" s="27">
        <v>1.68</v>
      </c>
      <c r="AC45" s="27">
        <v>3.68</v>
      </c>
      <c r="AD45" s="27">
        <v>2.77</v>
      </c>
      <c r="AE45" s="29">
        <v>2771.67</v>
      </c>
      <c r="AF45" s="29">
        <v>745975</v>
      </c>
      <c r="AG45" s="25">
        <v>6.5600000000000005</v>
      </c>
      <c r="AH45" s="29">
        <v>3558.4074918074825</v>
      </c>
      <c r="AI45" s="27" t="s">
        <v>837</v>
      </c>
      <c r="AJ45" s="27">
        <v>104.16861947500001</v>
      </c>
      <c r="AK45" s="27">
        <v>169.64780115913129</v>
      </c>
      <c r="AL45" s="27">
        <v>273.82</v>
      </c>
      <c r="AM45" s="27">
        <v>185.21789999999999</v>
      </c>
      <c r="AN45" s="27">
        <v>60</v>
      </c>
      <c r="AO45" s="30">
        <v>3.3624999999999998</v>
      </c>
      <c r="AP45" s="27">
        <v>124.75</v>
      </c>
      <c r="AQ45" s="27">
        <v>158.79</v>
      </c>
      <c r="AR45" s="27">
        <v>137.1</v>
      </c>
      <c r="AS45" s="27">
        <v>10.9</v>
      </c>
      <c r="AT45" s="27">
        <v>367.6</v>
      </c>
      <c r="AU45" s="27">
        <v>7.14</v>
      </c>
      <c r="AV45" s="27">
        <v>12.83</v>
      </c>
      <c r="AW45" s="27">
        <v>5.39</v>
      </c>
      <c r="AX45" s="27">
        <v>36</v>
      </c>
      <c r="AY45" s="27">
        <v>77</v>
      </c>
      <c r="AZ45" s="27">
        <v>3.13</v>
      </c>
      <c r="BA45" s="27">
        <v>1.3</v>
      </c>
      <c r="BB45" s="27">
        <v>17.66</v>
      </c>
      <c r="BC45" s="27">
        <v>30.91</v>
      </c>
      <c r="BD45" s="27">
        <v>31</v>
      </c>
      <c r="BE45" s="27">
        <v>26.53</v>
      </c>
      <c r="BF45" s="27">
        <v>110</v>
      </c>
      <c r="BG45" s="27">
        <v>21.623333333333335</v>
      </c>
      <c r="BH45" s="27">
        <v>14.47</v>
      </c>
      <c r="BI45" s="27">
        <v>24.5</v>
      </c>
      <c r="BJ45" s="27">
        <v>2.64</v>
      </c>
      <c r="BK45" s="27">
        <v>106.82</v>
      </c>
      <c r="BL45" s="27">
        <v>10.27</v>
      </c>
      <c r="BM45" s="27">
        <v>9.9321611721611713</v>
      </c>
    </row>
    <row r="46" spans="1:65" x14ac:dyDescent="0.25">
      <c r="A46" s="13">
        <v>1020100500</v>
      </c>
      <c r="B46" t="s">
        <v>261</v>
      </c>
      <c r="C46" t="s">
        <v>262</v>
      </c>
      <c r="D46" t="s">
        <v>263</v>
      </c>
      <c r="E46" s="27">
        <v>13.02</v>
      </c>
      <c r="F46" s="27">
        <v>5.31</v>
      </c>
      <c r="G46" s="27">
        <v>4.58</v>
      </c>
      <c r="H46" s="27">
        <v>1.5</v>
      </c>
      <c r="I46" s="27">
        <v>1.07</v>
      </c>
      <c r="J46" s="27">
        <v>4.6500000000000004</v>
      </c>
      <c r="K46" s="27">
        <v>4.92</v>
      </c>
      <c r="L46" s="27">
        <v>1.82</v>
      </c>
      <c r="M46" s="27">
        <v>4.53</v>
      </c>
      <c r="N46" s="27">
        <v>5.07</v>
      </c>
      <c r="O46" s="27">
        <v>0.79</v>
      </c>
      <c r="P46" s="27">
        <v>1.98</v>
      </c>
      <c r="Q46" s="27">
        <v>3.96</v>
      </c>
      <c r="R46" s="27">
        <v>4.5199999999999996</v>
      </c>
      <c r="S46" s="27">
        <v>6.33</v>
      </c>
      <c r="T46" s="27">
        <v>4.46</v>
      </c>
      <c r="U46" s="27">
        <v>4.97</v>
      </c>
      <c r="V46" s="27">
        <v>1.72</v>
      </c>
      <c r="W46" s="27">
        <v>2.5299999999999998</v>
      </c>
      <c r="X46" s="27">
        <v>1.84</v>
      </c>
      <c r="Y46" s="27">
        <v>18.46</v>
      </c>
      <c r="Z46" s="27">
        <v>7.2</v>
      </c>
      <c r="AA46" s="27">
        <v>4.04</v>
      </c>
      <c r="AB46" s="27">
        <v>1.84</v>
      </c>
      <c r="AC46" s="27">
        <v>3.58</v>
      </c>
      <c r="AD46" s="27">
        <v>2.5</v>
      </c>
      <c r="AE46" s="29">
        <v>1518.75</v>
      </c>
      <c r="AF46" s="29">
        <v>407250</v>
      </c>
      <c r="AG46" s="25">
        <v>6.63</v>
      </c>
      <c r="AH46" s="29">
        <v>1956.7596930883317</v>
      </c>
      <c r="AI46" s="27" t="s">
        <v>837</v>
      </c>
      <c r="AJ46" s="27">
        <v>94.22474691666666</v>
      </c>
      <c r="AK46" s="27">
        <v>114.9169359039376</v>
      </c>
      <c r="AL46" s="27">
        <v>209.14</v>
      </c>
      <c r="AM46" s="27">
        <v>220.20495</v>
      </c>
      <c r="AN46" s="27">
        <v>67.16</v>
      </c>
      <c r="AO46" s="30">
        <v>3.3694999999999999</v>
      </c>
      <c r="AP46" s="27">
        <v>148.75</v>
      </c>
      <c r="AQ46" s="27">
        <v>125</v>
      </c>
      <c r="AR46" s="27">
        <v>126.33</v>
      </c>
      <c r="AS46" s="27">
        <v>10.31</v>
      </c>
      <c r="AT46" s="27">
        <v>375</v>
      </c>
      <c r="AU46" s="27">
        <v>5.52</v>
      </c>
      <c r="AV46" s="27">
        <v>11.99</v>
      </c>
      <c r="AW46" s="27">
        <v>4.8899999999999997</v>
      </c>
      <c r="AX46" s="27">
        <v>23</v>
      </c>
      <c r="AY46" s="27">
        <v>51.75</v>
      </c>
      <c r="AZ46" s="27">
        <v>3.01</v>
      </c>
      <c r="BA46" s="27">
        <v>1.17</v>
      </c>
      <c r="BB46" s="27">
        <v>15</v>
      </c>
      <c r="BC46" s="27">
        <v>38.4</v>
      </c>
      <c r="BD46" s="27">
        <v>26</v>
      </c>
      <c r="BE46" s="27">
        <v>31.08</v>
      </c>
      <c r="BF46" s="27">
        <v>70</v>
      </c>
      <c r="BG46" s="27">
        <v>14.99</v>
      </c>
      <c r="BH46" s="27">
        <v>12.72</v>
      </c>
      <c r="BI46" s="27">
        <v>18.329999999999998</v>
      </c>
      <c r="BJ46" s="27">
        <v>3.54</v>
      </c>
      <c r="BK46" s="27">
        <v>79.709999999999994</v>
      </c>
      <c r="BL46" s="27">
        <v>11.087474747874742</v>
      </c>
      <c r="BM46" s="27">
        <v>13.602991479991271</v>
      </c>
    </row>
    <row r="47" spans="1:65" x14ac:dyDescent="0.25">
      <c r="A47" s="13">
        <v>1041540600</v>
      </c>
      <c r="B47" t="s">
        <v>261</v>
      </c>
      <c r="C47" t="s">
        <v>815</v>
      </c>
      <c r="D47" s="14" t="s">
        <v>816</v>
      </c>
      <c r="E47" s="27">
        <v>12.94</v>
      </c>
      <c r="F47" s="27">
        <v>5.3</v>
      </c>
      <c r="G47" s="27">
        <v>4.9800000000000004</v>
      </c>
      <c r="H47" s="27">
        <v>1.39</v>
      </c>
      <c r="I47" s="27">
        <v>1.1000000000000001</v>
      </c>
      <c r="J47" s="27">
        <v>4.54</v>
      </c>
      <c r="K47" s="27">
        <v>4.71</v>
      </c>
      <c r="L47" s="27">
        <v>1.76</v>
      </c>
      <c r="M47" s="27">
        <v>4.54</v>
      </c>
      <c r="N47" s="27">
        <v>5.08</v>
      </c>
      <c r="O47" s="27">
        <v>0.79</v>
      </c>
      <c r="P47" s="27">
        <v>1.95</v>
      </c>
      <c r="Q47" s="27">
        <v>4.0599999999999996</v>
      </c>
      <c r="R47" s="27">
        <v>4.4800000000000004</v>
      </c>
      <c r="S47" s="27">
        <v>6.25</v>
      </c>
      <c r="T47" s="27">
        <v>4.21</v>
      </c>
      <c r="U47" s="27">
        <v>5.15</v>
      </c>
      <c r="V47" s="27">
        <v>1.63</v>
      </c>
      <c r="W47" s="27">
        <v>2.4900000000000002</v>
      </c>
      <c r="X47" s="27">
        <v>1.88</v>
      </c>
      <c r="Y47" s="27">
        <v>18.940000000000001</v>
      </c>
      <c r="Z47" s="27">
        <v>7.8</v>
      </c>
      <c r="AA47" s="27">
        <v>3.91</v>
      </c>
      <c r="AB47" s="27">
        <v>1.83</v>
      </c>
      <c r="AC47" s="27">
        <v>3.69</v>
      </c>
      <c r="AD47" s="27">
        <v>2.57</v>
      </c>
      <c r="AE47" s="29">
        <v>1634</v>
      </c>
      <c r="AF47" s="29">
        <v>467983</v>
      </c>
      <c r="AG47" s="25">
        <v>6.5049999999999999</v>
      </c>
      <c r="AH47" s="29">
        <v>2219.6324346127085</v>
      </c>
      <c r="AI47" s="27" t="s">
        <v>837</v>
      </c>
      <c r="AJ47" s="27">
        <v>67.207261220467799</v>
      </c>
      <c r="AK47" s="27">
        <v>114.9169359039376</v>
      </c>
      <c r="AL47" s="27">
        <v>182.13</v>
      </c>
      <c r="AM47" s="27">
        <v>182.8254</v>
      </c>
      <c r="AN47" s="27">
        <v>69.849999999999994</v>
      </c>
      <c r="AO47" s="30">
        <v>3.367</v>
      </c>
      <c r="AP47" s="27">
        <v>150.33000000000001</v>
      </c>
      <c r="AQ47" s="27">
        <v>132.1</v>
      </c>
      <c r="AR47" s="27">
        <v>138</v>
      </c>
      <c r="AS47" s="27">
        <v>10.43</v>
      </c>
      <c r="AT47" s="27">
        <v>369</v>
      </c>
      <c r="AU47" s="27">
        <v>6.79</v>
      </c>
      <c r="AV47" s="27">
        <v>11.99</v>
      </c>
      <c r="AW47" s="27">
        <v>4.99</v>
      </c>
      <c r="AX47" s="27">
        <v>30</v>
      </c>
      <c r="AY47" s="27">
        <v>47.8</v>
      </c>
      <c r="AZ47" s="27">
        <v>3.22</v>
      </c>
      <c r="BA47" s="27">
        <v>1.01</v>
      </c>
      <c r="BB47" s="27">
        <v>10.47</v>
      </c>
      <c r="BC47" s="27">
        <v>36.54</v>
      </c>
      <c r="BD47" s="27">
        <v>26.5</v>
      </c>
      <c r="BE47" s="27">
        <v>26.52</v>
      </c>
      <c r="BF47" s="27">
        <v>99</v>
      </c>
      <c r="BG47" s="27">
        <v>4.166666666666667</v>
      </c>
      <c r="BH47" s="27">
        <v>14.17</v>
      </c>
      <c r="BI47" s="27">
        <v>20</v>
      </c>
      <c r="BJ47" s="27">
        <v>3.29</v>
      </c>
      <c r="BK47" s="27">
        <v>79.5</v>
      </c>
      <c r="BL47" s="27">
        <v>10.210646224522414</v>
      </c>
      <c r="BM47" s="27">
        <v>11.550682682024432</v>
      </c>
    </row>
    <row r="48" spans="1:65" x14ac:dyDescent="0.25">
      <c r="A48" s="13">
        <v>1048864800</v>
      </c>
      <c r="B48" t="s">
        <v>261</v>
      </c>
      <c r="C48" t="s">
        <v>264</v>
      </c>
      <c r="D48" t="s">
        <v>265</v>
      </c>
      <c r="E48" s="27">
        <v>12.45</v>
      </c>
      <c r="F48" s="27">
        <v>4.9000000000000004</v>
      </c>
      <c r="G48" s="27">
        <v>5.25</v>
      </c>
      <c r="H48" s="27">
        <v>1.63</v>
      </c>
      <c r="I48" s="27">
        <v>1.29</v>
      </c>
      <c r="J48" s="27">
        <v>4.83</v>
      </c>
      <c r="K48" s="27">
        <v>4.92</v>
      </c>
      <c r="L48" s="27">
        <v>1.91</v>
      </c>
      <c r="M48" s="27">
        <v>5.23</v>
      </c>
      <c r="N48" s="27">
        <v>5.1100000000000003</v>
      </c>
      <c r="O48" s="27">
        <v>0.72</v>
      </c>
      <c r="P48" s="27">
        <v>1.99</v>
      </c>
      <c r="Q48" s="27">
        <v>4.33</v>
      </c>
      <c r="R48" s="27">
        <v>4.53</v>
      </c>
      <c r="S48" s="27">
        <v>6.53</v>
      </c>
      <c r="T48" s="27">
        <v>4.6100000000000003</v>
      </c>
      <c r="U48" s="27">
        <v>5.5</v>
      </c>
      <c r="V48" s="27">
        <v>1.79</v>
      </c>
      <c r="W48" s="27">
        <v>2.54</v>
      </c>
      <c r="X48" s="27">
        <v>2.09</v>
      </c>
      <c r="Y48" s="27">
        <v>20.09</v>
      </c>
      <c r="Z48" s="27">
        <v>8.06</v>
      </c>
      <c r="AA48" s="27">
        <v>4.0199999999999996</v>
      </c>
      <c r="AB48" s="27">
        <v>1.86</v>
      </c>
      <c r="AC48" s="27">
        <v>3.86</v>
      </c>
      <c r="AD48" s="27">
        <v>2.58</v>
      </c>
      <c r="AE48" s="29">
        <v>1889.38</v>
      </c>
      <c r="AF48" s="29">
        <v>439696</v>
      </c>
      <c r="AG48" s="25">
        <v>7.0000000000000009</v>
      </c>
      <c r="AH48" s="29">
        <v>2193.9813444022961</v>
      </c>
      <c r="AI48" s="27" t="s">
        <v>837</v>
      </c>
      <c r="AJ48" s="27">
        <v>54.960179530911198</v>
      </c>
      <c r="AK48" s="27">
        <v>109.2758496</v>
      </c>
      <c r="AL48" s="27">
        <v>164.24</v>
      </c>
      <c r="AM48" s="27">
        <v>182.8254</v>
      </c>
      <c r="AN48" s="27">
        <v>85.5</v>
      </c>
      <c r="AO48" s="30">
        <v>3.4390000000000001</v>
      </c>
      <c r="AP48" s="27">
        <v>108</v>
      </c>
      <c r="AQ48" s="27">
        <v>142</v>
      </c>
      <c r="AR48" s="27">
        <v>131.34</v>
      </c>
      <c r="AS48" s="27">
        <v>10.64</v>
      </c>
      <c r="AT48" s="27">
        <v>483.5</v>
      </c>
      <c r="AU48" s="27">
        <v>5.79</v>
      </c>
      <c r="AV48" s="27">
        <v>11.09</v>
      </c>
      <c r="AW48" s="27">
        <v>5.09</v>
      </c>
      <c r="AX48" s="27">
        <v>27.67</v>
      </c>
      <c r="AY48" s="27">
        <v>52.5</v>
      </c>
      <c r="AZ48" s="27">
        <v>3.08</v>
      </c>
      <c r="BA48" s="27">
        <v>1.3</v>
      </c>
      <c r="BB48" s="27">
        <v>18</v>
      </c>
      <c r="BC48" s="27">
        <v>40.659999999999997</v>
      </c>
      <c r="BD48" s="27">
        <v>33.33</v>
      </c>
      <c r="BE48" s="27">
        <v>36.159999999999997</v>
      </c>
      <c r="BF48" s="27">
        <v>90</v>
      </c>
      <c r="BG48" s="27">
        <v>9.99</v>
      </c>
      <c r="BH48" s="27">
        <v>12.96</v>
      </c>
      <c r="BI48" s="27">
        <v>18.670000000000002</v>
      </c>
      <c r="BJ48" s="27">
        <v>4.41</v>
      </c>
      <c r="BK48" s="27">
        <v>64</v>
      </c>
      <c r="BL48" s="27">
        <v>11.85</v>
      </c>
      <c r="BM48" s="27">
        <v>10.292483318446772</v>
      </c>
    </row>
    <row r="49" spans="1:65" x14ac:dyDescent="0.25">
      <c r="A49" s="13">
        <v>1147894750</v>
      </c>
      <c r="B49" t="s">
        <v>266</v>
      </c>
      <c r="C49" t="s">
        <v>267</v>
      </c>
      <c r="D49" t="s">
        <v>268</v>
      </c>
      <c r="E49" s="27">
        <v>12.46</v>
      </c>
      <c r="F49" s="27">
        <v>5.2</v>
      </c>
      <c r="G49" s="27">
        <v>5.5049999999999999</v>
      </c>
      <c r="H49" s="27">
        <v>1.2949999999999999</v>
      </c>
      <c r="I49" s="27">
        <v>1.4650000000000001</v>
      </c>
      <c r="J49" s="27">
        <v>4.8099999999999996</v>
      </c>
      <c r="K49" s="27">
        <v>4.1550000000000002</v>
      </c>
      <c r="L49" s="27">
        <v>1.81</v>
      </c>
      <c r="M49" s="27">
        <v>4.79</v>
      </c>
      <c r="N49" s="27">
        <v>4.47</v>
      </c>
      <c r="O49" s="27">
        <v>0.83499999999999996</v>
      </c>
      <c r="P49" s="27">
        <v>1.7749999999999999</v>
      </c>
      <c r="Q49" s="27">
        <v>4.2750000000000004</v>
      </c>
      <c r="R49" s="27">
        <v>4.5049999999999999</v>
      </c>
      <c r="S49" s="27">
        <v>5.9450000000000003</v>
      </c>
      <c r="T49" s="27">
        <v>4.59</v>
      </c>
      <c r="U49" s="27">
        <v>5.625</v>
      </c>
      <c r="V49" s="27">
        <v>1.855</v>
      </c>
      <c r="W49" s="27">
        <v>2.5550000000000002</v>
      </c>
      <c r="X49" s="27">
        <v>2.1800000000000002</v>
      </c>
      <c r="Y49" s="27">
        <v>21.19</v>
      </c>
      <c r="Z49" s="27">
        <v>7.82</v>
      </c>
      <c r="AA49" s="27">
        <v>4.1749999999999998</v>
      </c>
      <c r="AB49" s="27">
        <v>1.97</v>
      </c>
      <c r="AC49" s="27">
        <v>3.9849999999999999</v>
      </c>
      <c r="AD49" s="27">
        <v>2.67</v>
      </c>
      <c r="AE49" s="29">
        <v>3256.2</v>
      </c>
      <c r="AF49" s="29">
        <v>1171487</v>
      </c>
      <c r="AG49" s="25">
        <v>6.8149999999999995</v>
      </c>
      <c r="AH49" s="29">
        <v>5736.6957171443628</v>
      </c>
      <c r="AI49" s="27" t="s">
        <v>837</v>
      </c>
      <c r="AJ49" s="27">
        <v>120.371280832097</v>
      </c>
      <c r="AK49" s="27">
        <v>108.9158071683493</v>
      </c>
      <c r="AL49" s="27">
        <v>229.29000000000002</v>
      </c>
      <c r="AM49" s="27">
        <v>190.74539999999999</v>
      </c>
      <c r="AN49" s="27">
        <v>73.900000000000006</v>
      </c>
      <c r="AO49" s="30">
        <v>3.3171356951249997</v>
      </c>
      <c r="AP49" s="27">
        <v>106.5</v>
      </c>
      <c r="AQ49" s="27">
        <v>141.41999999999999</v>
      </c>
      <c r="AR49" s="27">
        <v>126.85</v>
      </c>
      <c r="AS49" s="27">
        <v>11.5</v>
      </c>
      <c r="AT49" s="27">
        <v>419.33</v>
      </c>
      <c r="AU49" s="27">
        <v>6.99</v>
      </c>
      <c r="AV49" s="27">
        <v>13.69</v>
      </c>
      <c r="AW49" s="27">
        <v>4.99</v>
      </c>
      <c r="AX49" s="27">
        <v>38.67</v>
      </c>
      <c r="AY49" s="27">
        <v>75</v>
      </c>
      <c r="AZ49" s="27">
        <v>3.37</v>
      </c>
      <c r="BA49" s="27">
        <v>1.67</v>
      </c>
      <c r="BB49" s="27">
        <v>14.77</v>
      </c>
      <c r="BC49" s="27">
        <v>38.96</v>
      </c>
      <c r="BD49" s="27">
        <v>28.57</v>
      </c>
      <c r="BE49" s="27">
        <v>33.96</v>
      </c>
      <c r="BF49" s="27">
        <v>70.56</v>
      </c>
      <c r="BG49" s="27">
        <v>10</v>
      </c>
      <c r="BH49" s="27">
        <v>15.3</v>
      </c>
      <c r="BI49" s="27">
        <v>22</v>
      </c>
      <c r="BJ49" s="27">
        <v>4.1399999999999997</v>
      </c>
      <c r="BK49" s="27">
        <v>104.33</v>
      </c>
      <c r="BL49" s="27">
        <v>12.18</v>
      </c>
      <c r="BM49" s="27">
        <v>13.9</v>
      </c>
    </row>
    <row r="50" spans="1:65" x14ac:dyDescent="0.25">
      <c r="A50" s="13">
        <v>1215980190</v>
      </c>
      <c r="B50" t="s">
        <v>269</v>
      </c>
      <c r="C50" t="s">
        <v>270</v>
      </c>
      <c r="D50" t="s">
        <v>271</v>
      </c>
      <c r="E50" s="27">
        <v>12.9</v>
      </c>
      <c r="F50" s="27">
        <v>5.29</v>
      </c>
      <c r="G50" s="27">
        <v>4.66</v>
      </c>
      <c r="H50" s="27">
        <v>1.41</v>
      </c>
      <c r="I50" s="27">
        <v>1.17</v>
      </c>
      <c r="J50" s="27">
        <v>4.45</v>
      </c>
      <c r="K50" s="27">
        <v>3.79</v>
      </c>
      <c r="L50" s="27">
        <v>1.8</v>
      </c>
      <c r="M50" s="27">
        <v>4.53</v>
      </c>
      <c r="N50" s="27">
        <v>5.37</v>
      </c>
      <c r="O50" s="27">
        <v>0.5338805970149253</v>
      </c>
      <c r="P50" s="27">
        <v>1.97</v>
      </c>
      <c r="Q50" s="27">
        <v>3.97</v>
      </c>
      <c r="R50" s="27">
        <v>4.47</v>
      </c>
      <c r="S50" s="27">
        <v>6.31</v>
      </c>
      <c r="T50" s="27">
        <v>4.01</v>
      </c>
      <c r="U50" s="27">
        <v>4.97</v>
      </c>
      <c r="V50" s="27">
        <v>1.83</v>
      </c>
      <c r="W50" s="27">
        <v>2.4900000000000002</v>
      </c>
      <c r="X50" s="27">
        <v>1.97</v>
      </c>
      <c r="Y50" s="27">
        <v>18.91</v>
      </c>
      <c r="Z50" s="27">
        <v>6.84</v>
      </c>
      <c r="AA50" s="27">
        <v>3.96</v>
      </c>
      <c r="AB50" s="27">
        <v>1.97</v>
      </c>
      <c r="AC50" s="27">
        <v>3.67</v>
      </c>
      <c r="AD50" s="27">
        <v>2.52</v>
      </c>
      <c r="AE50" s="29">
        <v>1936.33</v>
      </c>
      <c r="AF50" s="29">
        <v>516160</v>
      </c>
      <c r="AG50" s="25">
        <v>6.4471428571428566</v>
      </c>
      <c r="AH50" s="29">
        <v>2433.4203865599366</v>
      </c>
      <c r="AI50" s="27">
        <v>174.42093829999999</v>
      </c>
      <c r="AJ50" s="27" t="s">
        <v>837</v>
      </c>
      <c r="AK50" s="27" t="s">
        <v>837</v>
      </c>
      <c r="AL50" s="27">
        <v>174.42093829999999</v>
      </c>
      <c r="AM50" s="27">
        <v>194.1054</v>
      </c>
      <c r="AN50" s="27">
        <v>76</v>
      </c>
      <c r="AO50" s="30">
        <v>3.3184999999999998</v>
      </c>
      <c r="AP50" s="27">
        <v>97.6</v>
      </c>
      <c r="AQ50" s="27">
        <v>143.33000000000001</v>
      </c>
      <c r="AR50" s="27">
        <v>114.88</v>
      </c>
      <c r="AS50" s="27">
        <v>10.4</v>
      </c>
      <c r="AT50" s="27">
        <v>518.05999999999995</v>
      </c>
      <c r="AU50" s="27">
        <v>4.8899999999999997</v>
      </c>
      <c r="AV50" s="27">
        <v>11.54</v>
      </c>
      <c r="AW50" s="27">
        <v>4.8600000000000003</v>
      </c>
      <c r="AX50" s="27">
        <v>30.2</v>
      </c>
      <c r="AY50" s="27">
        <v>54</v>
      </c>
      <c r="AZ50" s="27">
        <v>3.05</v>
      </c>
      <c r="BA50" s="27">
        <v>1.3</v>
      </c>
      <c r="BB50" s="27">
        <v>17.329999999999998</v>
      </c>
      <c r="BC50" s="27">
        <v>34.99</v>
      </c>
      <c r="BD50" s="27">
        <v>25.33</v>
      </c>
      <c r="BE50" s="27">
        <v>27.19</v>
      </c>
      <c r="BF50" s="27">
        <v>117</v>
      </c>
      <c r="BG50" s="27">
        <v>14.99</v>
      </c>
      <c r="BH50" s="27">
        <v>13.15</v>
      </c>
      <c r="BI50" s="27">
        <v>21</v>
      </c>
      <c r="BJ50" s="27">
        <v>4.29</v>
      </c>
      <c r="BK50" s="27">
        <v>68.8</v>
      </c>
      <c r="BL50" s="27">
        <v>11.43</v>
      </c>
      <c r="BM50" s="27">
        <v>10.62</v>
      </c>
    </row>
    <row r="51" spans="1:65" x14ac:dyDescent="0.25">
      <c r="A51" s="13">
        <v>1222744240</v>
      </c>
      <c r="B51" t="s">
        <v>269</v>
      </c>
      <c r="C51" t="s">
        <v>857</v>
      </c>
      <c r="D51" t="s">
        <v>274</v>
      </c>
      <c r="E51" s="27">
        <v>12.62</v>
      </c>
      <c r="F51" s="27">
        <v>5.21</v>
      </c>
      <c r="G51" s="27">
        <v>5.66</v>
      </c>
      <c r="H51" s="27">
        <v>1.4</v>
      </c>
      <c r="I51" s="27">
        <v>1.4</v>
      </c>
      <c r="J51" s="27">
        <v>4.43</v>
      </c>
      <c r="K51" s="27">
        <v>3.84</v>
      </c>
      <c r="L51" s="27">
        <v>1.91</v>
      </c>
      <c r="M51" s="27">
        <v>4.6500000000000004</v>
      </c>
      <c r="N51" s="27">
        <v>5.39</v>
      </c>
      <c r="O51" s="27">
        <v>0.555820895522388</v>
      </c>
      <c r="P51" s="27">
        <v>1.95</v>
      </c>
      <c r="Q51" s="27">
        <v>5.16</v>
      </c>
      <c r="R51" s="27">
        <v>4.38</v>
      </c>
      <c r="S51" s="27">
        <v>5.85</v>
      </c>
      <c r="T51" s="27">
        <v>4.28</v>
      </c>
      <c r="U51" s="27">
        <v>5.88</v>
      </c>
      <c r="V51" s="27">
        <v>1.88</v>
      </c>
      <c r="W51" s="27">
        <v>2.4700000000000002</v>
      </c>
      <c r="X51" s="27">
        <v>2.59</v>
      </c>
      <c r="Y51" s="27">
        <v>19.489999999999998</v>
      </c>
      <c r="Z51" s="27">
        <v>7.38</v>
      </c>
      <c r="AA51" s="27">
        <v>4.05</v>
      </c>
      <c r="AB51" s="27">
        <v>2.0499999999999998</v>
      </c>
      <c r="AC51" s="27">
        <v>4</v>
      </c>
      <c r="AD51" s="27">
        <v>2.61</v>
      </c>
      <c r="AE51" s="29">
        <v>2619.6</v>
      </c>
      <c r="AF51" s="29">
        <v>697381</v>
      </c>
      <c r="AG51" s="25">
        <v>6.5666666666666664</v>
      </c>
      <c r="AH51" s="29">
        <v>3328.9066355887762</v>
      </c>
      <c r="AI51" s="27">
        <v>202.56673994377593</v>
      </c>
      <c r="AJ51" s="27" t="s">
        <v>837</v>
      </c>
      <c r="AK51" s="27" t="s">
        <v>837</v>
      </c>
      <c r="AL51" s="27">
        <v>202.56673994377593</v>
      </c>
      <c r="AM51" s="27">
        <v>194.40539999999999</v>
      </c>
      <c r="AN51" s="27">
        <v>58.38</v>
      </c>
      <c r="AO51" s="30">
        <v>3.4104999999999999</v>
      </c>
      <c r="AP51" s="27">
        <v>120.2</v>
      </c>
      <c r="AQ51" s="27">
        <v>119</v>
      </c>
      <c r="AR51" s="27">
        <v>109.17</v>
      </c>
      <c r="AS51" s="27">
        <v>10.47</v>
      </c>
      <c r="AT51" s="27">
        <v>481.99</v>
      </c>
      <c r="AU51" s="27">
        <v>5.49</v>
      </c>
      <c r="AV51" s="27">
        <v>14</v>
      </c>
      <c r="AW51" s="27">
        <v>4.83</v>
      </c>
      <c r="AX51" s="27">
        <v>22.67</v>
      </c>
      <c r="AY51" s="27">
        <v>79.290000000000006</v>
      </c>
      <c r="AZ51" s="27">
        <v>3.08</v>
      </c>
      <c r="BA51" s="27">
        <v>1.36</v>
      </c>
      <c r="BB51" s="27">
        <v>19.989999999999998</v>
      </c>
      <c r="BC51" s="27">
        <v>32.33</v>
      </c>
      <c r="BD51" s="27">
        <v>29.5</v>
      </c>
      <c r="BE51" s="27">
        <v>29.16</v>
      </c>
      <c r="BF51" s="27">
        <v>70</v>
      </c>
      <c r="BG51" s="27">
        <v>8.1300000000000008</v>
      </c>
      <c r="BH51" s="27">
        <v>11.95</v>
      </c>
      <c r="BI51" s="27">
        <v>23.1</v>
      </c>
      <c r="BJ51" s="27">
        <v>3.63</v>
      </c>
      <c r="BK51" s="27">
        <v>62.27</v>
      </c>
      <c r="BL51" s="27">
        <v>11.5</v>
      </c>
      <c r="BM51" s="27">
        <v>11.06</v>
      </c>
    </row>
    <row r="52" spans="1:65" x14ac:dyDescent="0.25">
      <c r="A52" s="13">
        <v>1227260440</v>
      </c>
      <c r="B52" t="s">
        <v>269</v>
      </c>
      <c r="C52" t="s">
        <v>275</v>
      </c>
      <c r="D52" t="s">
        <v>276</v>
      </c>
      <c r="E52" s="27">
        <v>12.64</v>
      </c>
      <c r="F52" s="27">
        <v>5.22</v>
      </c>
      <c r="G52" s="27">
        <v>4.68</v>
      </c>
      <c r="H52" s="27">
        <v>1.63</v>
      </c>
      <c r="I52" s="27">
        <v>1.2</v>
      </c>
      <c r="J52" s="27">
        <v>4.43</v>
      </c>
      <c r="K52" s="27">
        <v>3.87</v>
      </c>
      <c r="L52" s="27">
        <v>1.8</v>
      </c>
      <c r="M52" s="27">
        <v>4.55</v>
      </c>
      <c r="N52" s="27">
        <v>5.58</v>
      </c>
      <c r="O52" s="27">
        <v>0.43149253731343279</v>
      </c>
      <c r="P52" s="27">
        <v>1.97</v>
      </c>
      <c r="Q52" s="27">
        <v>4</v>
      </c>
      <c r="R52" s="27">
        <v>4.51</v>
      </c>
      <c r="S52" s="27">
        <v>6.09</v>
      </c>
      <c r="T52" s="27">
        <v>4.13</v>
      </c>
      <c r="U52" s="27">
        <v>5.03</v>
      </c>
      <c r="V52" s="27">
        <v>1.83</v>
      </c>
      <c r="W52" s="27">
        <v>2.5099999999999998</v>
      </c>
      <c r="X52" s="27">
        <v>1.9</v>
      </c>
      <c r="Y52" s="27">
        <v>18.829999999999998</v>
      </c>
      <c r="Z52" s="27">
        <v>7.27</v>
      </c>
      <c r="AA52" s="27">
        <v>4</v>
      </c>
      <c r="AB52" s="27">
        <v>1.97</v>
      </c>
      <c r="AC52" s="27">
        <v>3.71</v>
      </c>
      <c r="AD52" s="27">
        <v>2.5099999999999998</v>
      </c>
      <c r="AE52" s="29">
        <v>1848.89</v>
      </c>
      <c r="AF52" s="29">
        <v>389590</v>
      </c>
      <c r="AG52" s="25">
        <v>6.39</v>
      </c>
      <c r="AH52" s="29">
        <v>1825.7695819454752</v>
      </c>
      <c r="AI52" s="27">
        <v>201.86336587744017</v>
      </c>
      <c r="AJ52" s="27" t="s">
        <v>837</v>
      </c>
      <c r="AK52" s="27" t="s">
        <v>837</v>
      </c>
      <c r="AL52" s="27">
        <v>201.86336587744017</v>
      </c>
      <c r="AM52" s="27">
        <v>194.8554</v>
      </c>
      <c r="AN52" s="27">
        <v>36.799999999999997</v>
      </c>
      <c r="AO52" s="30">
        <v>3.33575</v>
      </c>
      <c r="AP52" s="27">
        <v>83.6</v>
      </c>
      <c r="AQ52" s="27">
        <v>96</v>
      </c>
      <c r="AR52" s="27">
        <v>93.75</v>
      </c>
      <c r="AS52" s="27">
        <v>10.36</v>
      </c>
      <c r="AT52" s="27">
        <v>445.59</v>
      </c>
      <c r="AU52" s="27">
        <v>5.52</v>
      </c>
      <c r="AV52" s="27">
        <v>11</v>
      </c>
      <c r="AW52" s="27">
        <v>5.03</v>
      </c>
      <c r="AX52" s="27">
        <v>20</v>
      </c>
      <c r="AY52" s="27">
        <v>68</v>
      </c>
      <c r="AZ52" s="27">
        <v>3.32</v>
      </c>
      <c r="BA52" s="27">
        <v>1.31</v>
      </c>
      <c r="BB52" s="27">
        <v>15</v>
      </c>
      <c r="BC52" s="27">
        <v>27.5</v>
      </c>
      <c r="BD52" s="27">
        <v>21.38</v>
      </c>
      <c r="BE52" s="27">
        <v>38.79</v>
      </c>
      <c r="BF52" s="27">
        <v>72.400000000000006</v>
      </c>
      <c r="BG52" s="27">
        <v>0.87458333333333327</v>
      </c>
      <c r="BH52" s="27">
        <v>12.39</v>
      </c>
      <c r="BI52" s="27">
        <v>19.25</v>
      </c>
      <c r="BJ52" s="27">
        <v>2.77</v>
      </c>
      <c r="BK52" s="27">
        <v>57</v>
      </c>
      <c r="BL52" s="27">
        <v>11.66</v>
      </c>
      <c r="BM52" s="27">
        <v>11.5</v>
      </c>
    </row>
    <row r="53" spans="1:65" x14ac:dyDescent="0.25">
      <c r="A53" s="13">
        <v>1233124500</v>
      </c>
      <c r="B53" t="s">
        <v>269</v>
      </c>
      <c r="C53" t="s">
        <v>277</v>
      </c>
      <c r="D53" t="s">
        <v>278</v>
      </c>
      <c r="E53" s="27">
        <v>12.73</v>
      </c>
      <c r="F53" s="27">
        <v>5.48</v>
      </c>
      <c r="G53" s="27">
        <v>4.6399999999999997</v>
      </c>
      <c r="H53" s="27">
        <v>1.4</v>
      </c>
      <c r="I53" s="27">
        <v>1.47</v>
      </c>
      <c r="J53" s="27">
        <v>4.45</v>
      </c>
      <c r="K53" s="27">
        <v>4.09</v>
      </c>
      <c r="L53" s="27">
        <v>2.02</v>
      </c>
      <c r="M53" s="27">
        <v>4.99</v>
      </c>
      <c r="N53" s="27">
        <v>5.38</v>
      </c>
      <c r="O53" s="27">
        <v>0.56313432835820898</v>
      </c>
      <c r="P53" s="27">
        <v>1.97</v>
      </c>
      <c r="Q53" s="27">
        <v>4.5199999999999996</v>
      </c>
      <c r="R53" s="27">
        <v>4.67</v>
      </c>
      <c r="S53" s="27">
        <v>6.01</v>
      </c>
      <c r="T53" s="27">
        <v>4.54</v>
      </c>
      <c r="U53" s="27">
        <v>4.95</v>
      </c>
      <c r="V53" s="27">
        <v>1.95</v>
      </c>
      <c r="W53" s="27">
        <v>2.6</v>
      </c>
      <c r="X53" s="27">
        <v>2.1</v>
      </c>
      <c r="Y53" s="27">
        <v>19.46</v>
      </c>
      <c r="Z53" s="27">
        <v>7.86</v>
      </c>
      <c r="AA53" s="27">
        <v>4.13</v>
      </c>
      <c r="AB53" s="27">
        <v>2.1</v>
      </c>
      <c r="AC53" s="27">
        <v>4.22</v>
      </c>
      <c r="AD53" s="27">
        <v>2.81</v>
      </c>
      <c r="AE53" s="29">
        <v>3002.5</v>
      </c>
      <c r="AF53" s="29">
        <v>634375</v>
      </c>
      <c r="AG53" s="25">
        <v>6.39</v>
      </c>
      <c r="AH53" s="29">
        <v>2972.9252656186118</v>
      </c>
      <c r="AI53" s="27">
        <v>202.56673994377593</v>
      </c>
      <c r="AJ53" s="27" t="s">
        <v>837</v>
      </c>
      <c r="AK53" s="27" t="s">
        <v>837</v>
      </c>
      <c r="AL53" s="27">
        <v>202.56673994377593</v>
      </c>
      <c r="AM53" s="27">
        <v>194.40539999999999</v>
      </c>
      <c r="AN53" s="27">
        <v>64.5</v>
      </c>
      <c r="AO53" s="30">
        <v>3.4842499999999998</v>
      </c>
      <c r="AP53" s="27">
        <v>97.8</v>
      </c>
      <c r="AQ53" s="27">
        <v>128.75</v>
      </c>
      <c r="AR53" s="27">
        <v>104.75</v>
      </c>
      <c r="AS53" s="27">
        <v>10.64</v>
      </c>
      <c r="AT53" s="27">
        <v>481.99</v>
      </c>
      <c r="AU53" s="27">
        <v>5.59</v>
      </c>
      <c r="AV53" s="27">
        <v>14.4</v>
      </c>
      <c r="AW53" s="27">
        <v>4.87</v>
      </c>
      <c r="AX53" s="27">
        <v>20.170000000000002</v>
      </c>
      <c r="AY53" s="27">
        <v>87.33</v>
      </c>
      <c r="AZ53" s="27">
        <v>3.15</v>
      </c>
      <c r="BA53" s="27">
        <v>1.44</v>
      </c>
      <c r="BB53" s="27">
        <v>20.04</v>
      </c>
      <c r="BC53" s="27">
        <v>29.57</v>
      </c>
      <c r="BD53" s="27">
        <v>25.94</v>
      </c>
      <c r="BE53" s="27">
        <v>30.99</v>
      </c>
      <c r="BF53" s="27">
        <v>83.79</v>
      </c>
      <c r="BG53" s="27">
        <v>10</v>
      </c>
      <c r="BH53" s="27">
        <v>13.01</v>
      </c>
      <c r="BI53" s="27">
        <v>24</v>
      </c>
      <c r="BJ53" s="27">
        <v>3.87</v>
      </c>
      <c r="BK53" s="27">
        <v>62.47</v>
      </c>
      <c r="BL53" s="27">
        <v>11.75</v>
      </c>
      <c r="BM53" s="27">
        <v>11.66</v>
      </c>
    </row>
    <row r="54" spans="1:65" x14ac:dyDescent="0.25">
      <c r="A54" s="13">
        <v>1236100580</v>
      </c>
      <c r="B54" t="s">
        <v>269</v>
      </c>
      <c r="C54" t="s">
        <v>281</v>
      </c>
      <c r="D54" t="s">
        <v>282</v>
      </c>
      <c r="E54" s="27">
        <v>12.83</v>
      </c>
      <c r="F54" s="27">
        <v>5.28</v>
      </c>
      <c r="G54" s="27">
        <v>4.58</v>
      </c>
      <c r="H54" s="27">
        <v>1.62</v>
      </c>
      <c r="I54" s="27">
        <v>1.07</v>
      </c>
      <c r="J54" s="27">
        <v>4.3600000000000003</v>
      </c>
      <c r="K54" s="27">
        <v>3.45</v>
      </c>
      <c r="L54" s="27">
        <v>1.72</v>
      </c>
      <c r="M54" s="27">
        <v>4.54</v>
      </c>
      <c r="N54" s="27">
        <v>5.55</v>
      </c>
      <c r="O54" s="27">
        <v>0.416865671641791</v>
      </c>
      <c r="P54" s="27">
        <v>1.94</v>
      </c>
      <c r="Q54" s="27">
        <v>3.72</v>
      </c>
      <c r="R54" s="27">
        <v>4.53</v>
      </c>
      <c r="S54" s="27">
        <v>6.4</v>
      </c>
      <c r="T54" s="27">
        <v>4.0599999999999996</v>
      </c>
      <c r="U54" s="27">
        <v>4.99</v>
      </c>
      <c r="V54" s="27">
        <v>1.77</v>
      </c>
      <c r="W54" s="27">
        <v>2.61</v>
      </c>
      <c r="X54" s="27">
        <v>1.79</v>
      </c>
      <c r="Y54" s="27">
        <v>18.71</v>
      </c>
      <c r="Z54" s="27">
        <v>6.19</v>
      </c>
      <c r="AA54" s="27">
        <v>3.93</v>
      </c>
      <c r="AB54" s="27">
        <v>1.96</v>
      </c>
      <c r="AC54" s="27">
        <v>3.67</v>
      </c>
      <c r="AD54" s="27">
        <v>2.41</v>
      </c>
      <c r="AE54" s="29">
        <v>1588.25</v>
      </c>
      <c r="AF54" s="29">
        <v>357154</v>
      </c>
      <c r="AG54" s="25">
        <v>6.2957142857142854</v>
      </c>
      <c r="AH54" s="29">
        <v>1657.2670956861896</v>
      </c>
      <c r="AI54" s="27" t="s">
        <v>837</v>
      </c>
      <c r="AJ54" s="27">
        <v>115.53456920556988</v>
      </c>
      <c r="AK54" s="27">
        <v>33.471368195031943</v>
      </c>
      <c r="AL54" s="27">
        <v>149</v>
      </c>
      <c r="AM54" s="27">
        <v>190.79205000000002</v>
      </c>
      <c r="AN54" s="27">
        <v>63.09</v>
      </c>
      <c r="AO54" s="30">
        <v>3.3734999999999999</v>
      </c>
      <c r="AP54" s="27">
        <v>102</v>
      </c>
      <c r="AQ54" s="27">
        <v>120.5</v>
      </c>
      <c r="AR54" s="27">
        <v>111.33</v>
      </c>
      <c r="AS54" s="27">
        <v>10.11</v>
      </c>
      <c r="AT54" s="27">
        <v>446.56</v>
      </c>
      <c r="AU54" s="27">
        <v>4.79</v>
      </c>
      <c r="AV54" s="27">
        <v>10.69</v>
      </c>
      <c r="AW54" s="27">
        <v>5.25</v>
      </c>
      <c r="AX54" s="27">
        <v>26</v>
      </c>
      <c r="AY54" s="27">
        <v>41.25</v>
      </c>
      <c r="AZ54" s="27">
        <v>3.27</v>
      </c>
      <c r="BA54" s="27">
        <v>1.21</v>
      </c>
      <c r="BB54" s="27">
        <v>14.32</v>
      </c>
      <c r="BC54" s="27">
        <v>23.82</v>
      </c>
      <c r="BD54" s="27">
        <v>17.989999999999998</v>
      </c>
      <c r="BE54" s="27">
        <v>27.29</v>
      </c>
      <c r="BF54" s="27">
        <v>102.5</v>
      </c>
      <c r="BG54" s="27">
        <v>8.25</v>
      </c>
      <c r="BH54" s="27">
        <v>13.68</v>
      </c>
      <c r="BI54" s="27">
        <v>16</v>
      </c>
      <c r="BJ54" s="27">
        <v>2.7</v>
      </c>
      <c r="BK54" s="27">
        <v>54.5</v>
      </c>
      <c r="BL54" s="27">
        <v>10.75</v>
      </c>
      <c r="BM54" s="27">
        <v>9.86</v>
      </c>
    </row>
    <row r="55" spans="1:65" x14ac:dyDescent="0.25">
      <c r="A55" s="13">
        <v>1236740600</v>
      </c>
      <c r="B55" t="s">
        <v>269</v>
      </c>
      <c r="C55" t="s">
        <v>283</v>
      </c>
      <c r="D55" t="s">
        <v>284</v>
      </c>
      <c r="E55" s="27">
        <v>12.73</v>
      </c>
      <c r="F55" s="27">
        <v>5.33</v>
      </c>
      <c r="G55" s="27">
        <v>4.5999999999999996</v>
      </c>
      <c r="H55" s="27">
        <v>1.47</v>
      </c>
      <c r="I55" s="27">
        <v>1.2</v>
      </c>
      <c r="J55" s="27">
        <v>4.4400000000000004</v>
      </c>
      <c r="K55" s="27">
        <v>3.8</v>
      </c>
      <c r="L55" s="27">
        <v>1.8</v>
      </c>
      <c r="M55" s="27">
        <v>4.5599999999999996</v>
      </c>
      <c r="N55" s="27">
        <v>5.37</v>
      </c>
      <c r="O55" s="27">
        <v>0.50462686567164172</v>
      </c>
      <c r="P55" s="27">
        <v>1.96</v>
      </c>
      <c r="Q55" s="27">
        <v>3.98</v>
      </c>
      <c r="R55" s="27">
        <v>4.49</v>
      </c>
      <c r="S55" s="27">
        <v>6.03</v>
      </c>
      <c r="T55" s="27">
        <v>4.0599999999999996</v>
      </c>
      <c r="U55" s="27">
        <v>4.97</v>
      </c>
      <c r="V55" s="27">
        <v>1.8</v>
      </c>
      <c r="W55" s="27">
        <v>2.42</v>
      </c>
      <c r="X55" s="27">
        <v>1.94</v>
      </c>
      <c r="Y55" s="27">
        <v>19</v>
      </c>
      <c r="Z55" s="27">
        <v>6.47</v>
      </c>
      <c r="AA55" s="27">
        <v>3.93</v>
      </c>
      <c r="AB55" s="27">
        <v>1.96</v>
      </c>
      <c r="AC55" s="27">
        <v>3.76</v>
      </c>
      <c r="AD55" s="27">
        <v>2.4</v>
      </c>
      <c r="AE55" s="29">
        <v>1989.33</v>
      </c>
      <c r="AF55" s="29">
        <v>475000</v>
      </c>
      <c r="AG55" s="25">
        <v>6.5125000000000002</v>
      </c>
      <c r="AH55" s="29">
        <v>2254.6717322452209</v>
      </c>
      <c r="AI55" s="27">
        <v>163.8800003841028</v>
      </c>
      <c r="AJ55" s="27" t="s">
        <v>837</v>
      </c>
      <c r="AK55" s="27" t="s">
        <v>837</v>
      </c>
      <c r="AL55" s="27">
        <v>163.8800003841028</v>
      </c>
      <c r="AM55" s="27">
        <v>194.1054</v>
      </c>
      <c r="AN55" s="27">
        <v>52.6</v>
      </c>
      <c r="AO55" s="30">
        <v>3.3146249999999995</v>
      </c>
      <c r="AP55" s="27">
        <v>75.75</v>
      </c>
      <c r="AQ55" s="27">
        <v>123.4</v>
      </c>
      <c r="AR55" s="27">
        <v>102.25</v>
      </c>
      <c r="AS55" s="27">
        <v>10.33</v>
      </c>
      <c r="AT55" s="27">
        <v>472.23</v>
      </c>
      <c r="AU55" s="27">
        <v>5.22</v>
      </c>
      <c r="AV55" s="27">
        <v>10.99</v>
      </c>
      <c r="AW55" s="27">
        <v>4.63</v>
      </c>
      <c r="AX55" s="27">
        <v>23.67</v>
      </c>
      <c r="AY55" s="27">
        <v>64.33</v>
      </c>
      <c r="AZ55" s="27">
        <v>3.19</v>
      </c>
      <c r="BA55" s="27">
        <v>1.27</v>
      </c>
      <c r="BB55" s="27">
        <v>15.47</v>
      </c>
      <c r="BC55" s="27">
        <v>53.33</v>
      </c>
      <c r="BD55" s="27">
        <v>29.99</v>
      </c>
      <c r="BE55" s="27">
        <v>49</v>
      </c>
      <c r="BF55" s="27">
        <v>88.25</v>
      </c>
      <c r="BG55" s="27">
        <v>10.130000000000001</v>
      </c>
      <c r="BH55" s="27">
        <v>13.36</v>
      </c>
      <c r="BI55" s="27">
        <v>18</v>
      </c>
      <c r="BJ55" s="27">
        <v>2.99</v>
      </c>
      <c r="BK55" s="27">
        <v>66</v>
      </c>
      <c r="BL55" s="27">
        <v>11.26</v>
      </c>
      <c r="BM55" s="27">
        <v>10.44</v>
      </c>
    </row>
    <row r="56" spans="1:65" x14ac:dyDescent="0.25">
      <c r="A56" s="13">
        <v>1235840760</v>
      </c>
      <c r="B56" t="s">
        <v>269</v>
      </c>
      <c r="C56" t="s">
        <v>279</v>
      </c>
      <c r="D56" t="s">
        <v>280</v>
      </c>
      <c r="E56" s="27">
        <v>12.74</v>
      </c>
      <c r="F56" s="27">
        <v>5.21</v>
      </c>
      <c r="G56" s="27">
        <v>4.5999999999999996</v>
      </c>
      <c r="H56" s="27">
        <v>1.41</v>
      </c>
      <c r="I56" s="27">
        <v>1.3</v>
      </c>
      <c r="J56" s="27">
        <v>4.4400000000000004</v>
      </c>
      <c r="K56" s="27">
        <v>3.81</v>
      </c>
      <c r="L56" s="27">
        <v>1.94</v>
      </c>
      <c r="M56" s="27">
        <v>4.8099999999999996</v>
      </c>
      <c r="N56" s="27">
        <v>5.37</v>
      </c>
      <c r="O56" s="27">
        <v>0.46805970149253728</v>
      </c>
      <c r="P56" s="27">
        <v>1.98</v>
      </c>
      <c r="Q56" s="27">
        <v>4.2300000000000004</v>
      </c>
      <c r="R56" s="27">
        <v>4.6500000000000004</v>
      </c>
      <c r="S56" s="27">
        <v>6.28</v>
      </c>
      <c r="T56" s="27">
        <v>4.34</v>
      </c>
      <c r="U56" s="27">
        <v>4.95</v>
      </c>
      <c r="V56" s="27">
        <v>1.89</v>
      </c>
      <c r="W56" s="27">
        <v>2.7</v>
      </c>
      <c r="X56" s="27">
        <v>1.85</v>
      </c>
      <c r="Y56" s="27">
        <v>19.02</v>
      </c>
      <c r="Z56" s="27">
        <v>7.07</v>
      </c>
      <c r="AA56" s="27">
        <v>4.0999999999999996</v>
      </c>
      <c r="AB56" s="27">
        <v>2.0499999999999998</v>
      </c>
      <c r="AC56" s="27">
        <v>3.87</v>
      </c>
      <c r="AD56" s="27">
        <v>2.5499999999999998</v>
      </c>
      <c r="AE56" s="29">
        <v>2085.33</v>
      </c>
      <c r="AF56" s="29">
        <v>534280</v>
      </c>
      <c r="AG56" s="25">
        <v>6.61</v>
      </c>
      <c r="AH56" s="29">
        <v>2561.8170193022602</v>
      </c>
      <c r="AI56" s="27">
        <v>188.96137179449235</v>
      </c>
      <c r="AJ56" s="27" t="s">
        <v>837</v>
      </c>
      <c r="AK56" s="27" t="s">
        <v>837</v>
      </c>
      <c r="AL56" s="27">
        <v>188.96137179449235</v>
      </c>
      <c r="AM56" s="27">
        <v>194.7054</v>
      </c>
      <c r="AN56" s="27">
        <v>51.2</v>
      </c>
      <c r="AO56" s="30">
        <v>3.3449999999999998</v>
      </c>
      <c r="AP56" s="27">
        <v>125.28</v>
      </c>
      <c r="AQ56" s="27">
        <v>126.17</v>
      </c>
      <c r="AR56" s="27">
        <v>127</v>
      </c>
      <c r="AS56" s="27">
        <v>10.46</v>
      </c>
      <c r="AT56" s="27">
        <v>509.67</v>
      </c>
      <c r="AU56" s="27">
        <v>4.32</v>
      </c>
      <c r="AV56" s="27">
        <v>12.24</v>
      </c>
      <c r="AW56" s="27">
        <v>4.88</v>
      </c>
      <c r="AX56" s="27">
        <v>24.8</v>
      </c>
      <c r="AY56" s="27">
        <v>55.4</v>
      </c>
      <c r="AZ56" s="27">
        <v>3.71</v>
      </c>
      <c r="BA56" s="27">
        <v>1.32</v>
      </c>
      <c r="BB56" s="27">
        <v>13.66</v>
      </c>
      <c r="BC56" s="27">
        <v>41.59</v>
      </c>
      <c r="BD56" s="27">
        <v>27.15</v>
      </c>
      <c r="BE56" s="27">
        <v>35.79</v>
      </c>
      <c r="BF56" s="27">
        <v>95.5</v>
      </c>
      <c r="BG56" s="27">
        <v>6.25</v>
      </c>
      <c r="BH56" s="27">
        <v>12.14</v>
      </c>
      <c r="BI56" s="27">
        <v>21.6</v>
      </c>
      <c r="BJ56" s="27">
        <v>3.29</v>
      </c>
      <c r="BK56" s="27">
        <v>68.75</v>
      </c>
      <c r="BL56" s="27">
        <v>11.21</v>
      </c>
      <c r="BM56" s="27">
        <v>10.7</v>
      </c>
    </row>
    <row r="57" spans="1:65" x14ac:dyDescent="0.25">
      <c r="A57" s="13">
        <v>1245220800</v>
      </c>
      <c r="B57" t="s">
        <v>269</v>
      </c>
      <c r="C57" t="s">
        <v>289</v>
      </c>
      <c r="D57" t="s">
        <v>290</v>
      </c>
      <c r="E57" s="27">
        <v>12.72</v>
      </c>
      <c r="F57" s="27">
        <v>5.34</v>
      </c>
      <c r="G57" s="27">
        <v>4.59</v>
      </c>
      <c r="H57" s="27">
        <v>1.58</v>
      </c>
      <c r="I57" s="27">
        <v>1.1100000000000001</v>
      </c>
      <c r="J57" s="27">
        <v>4.43</v>
      </c>
      <c r="K57" s="27">
        <v>3.64</v>
      </c>
      <c r="L57" s="27">
        <v>1.7</v>
      </c>
      <c r="M57" s="27">
        <v>4.33</v>
      </c>
      <c r="N57" s="27">
        <v>5.46</v>
      </c>
      <c r="O57" s="27">
        <v>0.49</v>
      </c>
      <c r="P57" s="27">
        <v>1.96</v>
      </c>
      <c r="Q57" s="27">
        <v>3.74</v>
      </c>
      <c r="R57" s="27">
        <v>4.47</v>
      </c>
      <c r="S57" s="27">
        <v>6.22</v>
      </c>
      <c r="T57" s="27">
        <v>3.9</v>
      </c>
      <c r="U57" s="27">
        <v>5.07</v>
      </c>
      <c r="V57" s="27">
        <v>1.69</v>
      </c>
      <c r="W57" s="27">
        <v>2.38</v>
      </c>
      <c r="X57" s="27">
        <v>1.87</v>
      </c>
      <c r="Y57" s="27">
        <v>18.850000000000001</v>
      </c>
      <c r="Z57" s="27">
        <v>6.54</v>
      </c>
      <c r="AA57" s="27">
        <v>3.67</v>
      </c>
      <c r="AB57" s="27">
        <v>1.87</v>
      </c>
      <c r="AC57" s="27">
        <v>3.61</v>
      </c>
      <c r="AD57" s="27">
        <v>2.4</v>
      </c>
      <c r="AE57" s="29">
        <v>1387.8</v>
      </c>
      <c r="AF57" s="29">
        <v>400450</v>
      </c>
      <c r="AG57" s="25">
        <v>6.7012499999999999</v>
      </c>
      <c r="AH57" s="29">
        <v>1938.2607801299694</v>
      </c>
      <c r="AI57" s="27">
        <v>143.05487754999999</v>
      </c>
      <c r="AJ57" s="27" t="s">
        <v>837</v>
      </c>
      <c r="AK57" s="27" t="s">
        <v>837</v>
      </c>
      <c r="AL57" s="27">
        <v>143.05487754999999</v>
      </c>
      <c r="AM57" s="27">
        <v>196.1754</v>
      </c>
      <c r="AN57" s="27">
        <v>50.53</v>
      </c>
      <c r="AO57" s="30">
        <v>3.38625</v>
      </c>
      <c r="AP57" s="27">
        <v>78.2</v>
      </c>
      <c r="AQ57" s="27">
        <v>142.19999999999999</v>
      </c>
      <c r="AR57" s="27">
        <v>131.75</v>
      </c>
      <c r="AS57" s="27">
        <v>10.220000000000001</v>
      </c>
      <c r="AT57" s="27">
        <v>529.39</v>
      </c>
      <c r="AU57" s="27">
        <v>4.79</v>
      </c>
      <c r="AV57" s="27">
        <v>13.14</v>
      </c>
      <c r="AW57" s="27">
        <v>4.62</v>
      </c>
      <c r="AX57" s="27">
        <v>21</v>
      </c>
      <c r="AY57" s="27">
        <v>56.5</v>
      </c>
      <c r="AZ57" s="27">
        <v>3.16</v>
      </c>
      <c r="BA57" s="27">
        <v>1.18</v>
      </c>
      <c r="BB57" s="27">
        <v>15.02</v>
      </c>
      <c r="BC57" s="27">
        <v>37.700000000000003</v>
      </c>
      <c r="BD57" s="27">
        <v>26.89</v>
      </c>
      <c r="BE57" s="27">
        <v>30.11</v>
      </c>
      <c r="BF57" s="27">
        <v>96.66</v>
      </c>
      <c r="BG57" s="27">
        <v>11.99</v>
      </c>
      <c r="BH57" s="27">
        <v>12.86</v>
      </c>
      <c r="BI57" s="27">
        <v>14.75</v>
      </c>
      <c r="BJ57" s="27">
        <v>3.28</v>
      </c>
      <c r="BK57" s="27">
        <v>62.5</v>
      </c>
      <c r="BL57" s="27">
        <v>10.83</v>
      </c>
      <c r="BM57" s="27">
        <v>10.36</v>
      </c>
    </row>
    <row r="58" spans="1:65" x14ac:dyDescent="0.25">
      <c r="A58" s="13">
        <v>1245300840</v>
      </c>
      <c r="B58" t="s">
        <v>269</v>
      </c>
      <c r="C58" t="s">
        <v>291</v>
      </c>
      <c r="D58" t="s">
        <v>292</v>
      </c>
      <c r="E58" s="27">
        <v>12.73</v>
      </c>
      <c r="F58" s="27">
        <v>5.35</v>
      </c>
      <c r="G58" s="27">
        <v>4.57</v>
      </c>
      <c r="H58" s="27">
        <v>1.41</v>
      </c>
      <c r="I58" s="27">
        <v>1.27</v>
      </c>
      <c r="J58" s="27">
        <v>4.41</v>
      </c>
      <c r="K58" s="27">
        <v>3.87</v>
      </c>
      <c r="L58" s="27">
        <v>1.84</v>
      </c>
      <c r="M58" s="27">
        <v>4.55</v>
      </c>
      <c r="N58" s="27">
        <v>5.37</v>
      </c>
      <c r="O58" s="27">
        <v>0.51194029850746259</v>
      </c>
      <c r="P58" s="27">
        <v>1.97</v>
      </c>
      <c r="Q58" s="27">
        <v>4.1399999999999997</v>
      </c>
      <c r="R58" s="27">
        <v>4.57</v>
      </c>
      <c r="S58" s="27">
        <v>6.09</v>
      </c>
      <c r="T58" s="27">
        <v>4.1399999999999997</v>
      </c>
      <c r="U58" s="27">
        <v>4.9400000000000004</v>
      </c>
      <c r="V58" s="27">
        <v>1.83</v>
      </c>
      <c r="W58" s="27">
        <v>2.4300000000000002</v>
      </c>
      <c r="X58" s="27">
        <v>1.88</v>
      </c>
      <c r="Y58" s="27">
        <v>19.13</v>
      </c>
      <c r="Z58" s="27">
        <v>6.68</v>
      </c>
      <c r="AA58" s="27">
        <v>3.9</v>
      </c>
      <c r="AB58" s="27">
        <v>1.98</v>
      </c>
      <c r="AC58" s="27">
        <v>3.8</v>
      </c>
      <c r="AD58" s="27">
        <v>2.5299999999999998</v>
      </c>
      <c r="AE58" s="29">
        <v>1590.5</v>
      </c>
      <c r="AF58" s="29">
        <v>453276</v>
      </c>
      <c r="AG58" s="25">
        <v>6.6962499999999991</v>
      </c>
      <c r="AH58" s="29">
        <v>2192.8220920217586</v>
      </c>
      <c r="AI58" s="27">
        <v>188.21817766242305</v>
      </c>
      <c r="AJ58" s="27" t="s">
        <v>837</v>
      </c>
      <c r="AK58" s="27" t="s">
        <v>837</v>
      </c>
      <c r="AL58" s="27">
        <v>188.21817766242305</v>
      </c>
      <c r="AM58" s="27">
        <v>194.8554</v>
      </c>
      <c r="AN58" s="27">
        <v>64</v>
      </c>
      <c r="AO58" s="30">
        <v>3.3245000000000005</v>
      </c>
      <c r="AP58" s="27">
        <v>114.6</v>
      </c>
      <c r="AQ58" s="27">
        <v>115</v>
      </c>
      <c r="AR58" s="27">
        <v>111.7</v>
      </c>
      <c r="AS58" s="27">
        <v>10.43</v>
      </c>
      <c r="AT58" s="27">
        <v>367</v>
      </c>
      <c r="AU58" s="27">
        <v>4.37</v>
      </c>
      <c r="AV58" s="27">
        <v>12.99</v>
      </c>
      <c r="AW58" s="27">
        <v>4.96</v>
      </c>
      <c r="AX58" s="27">
        <v>22.63</v>
      </c>
      <c r="AY58" s="27">
        <v>35.6</v>
      </c>
      <c r="AZ58" s="27">
        <v>3.58</v>
      </c>
      <c r="BA58" s="27">
        <v>1.26</v>
      </c>
      <c r="BB58" s="27">
        <v>15.71</v>
      </c>
      <c r="BC58" s="27">
        <v>31.4</v>
      </c>
      <c r="BD58" s="27">
        <v>24.05</v>
      </c>
      <c r="BE58" s="27">
        <v>30.15</v>
      </c>
      <c r="BF58" s="27">
        <v>84.68</v>
      </c>
      <c r="BG58" s="27">
        <v>41.166666666666664</v>
      </c>
      <c r="BH58" s="27">
        <v>12.02</v>
      </c>
      <c r="BI58" s="27">
        <v>16.5</v>
      </c>
      <c r="BJ58" s="27">
        <v>3.3</v>
      </c>
      <c r="BK58" s="27">
        <v>58.7</v>
      </c>
      <c r="BL58" s="27">
        <v>11.28</v>
      </c>
      <c r="BM58" s="27">
        <v>10.79</v>
      </c>
    </row>
    <row r="59" spans="1:65" x14ac:dyDescent="0.25">
      <c r="A59" s="13">
        <v>1242680850</v>
      </c>
      <c r="B59" t="s">
        <v>269</v>
      </c>
      <c r="C59" t="s">
        <v>287</v>
      </c>
      <c r="D59" t="s">
        <v>288</v>
      </c>
      <c r="E59" s="27">
        <v>12.18</v>
      </c>
      <c r="F59" s="27">
        <v>5.2</v>
      </c>
      <c r="G59" s="27">
        <v>4.41</v>
      </c>
      <c r="H59" s="27">
        <v>1.64</v>
      </c>
      <c r="I59" s="27">
        <v>1.26</v>
      </c>
      <c r="J59" s="27">
        <v>4.41</v>
      </c>
      <c r="K59" s="27">
        <v>3.35</v>
      </c>
      <c r="L59" s="27">
        <v>1.87</v>
      </c>
      <c r="M59" s="27">
        <v>4.87</v>
      </c>
      <c r="N59" s="27">
        <v>5.47</v>
      </c>
      <c r="O59" s="27">
        <v>0.51925373134328356</v>
      </c>
      <c r="P59" s="27">
        <v>1.95</v>
      </c>
      <c r="Q59" s="27">
        <v>4.03</v>
      </c>
      <c r="R59" s="27">
        <v>4.3099999999999996</v>
      </c>
      <c r="S59" s="27">
        <v>5.88</v>
      </c>
      <c r="T59" s="27">
        <v>4.3899999999999997</v>
      </c>
      <c r="U59" s="27">
        <v>5</v>
      </c>
      <c r="V59" s="27">
        <v>1.84</v>
      </c>
      <c r="W59" s="27">
        <v>2.2999999999999998</v>
      </c>
      <c r="X59" s="27">
        <v>1.96</v>
      </c>
      <c r="Y59" s="27">
        <v>18.829999999999998</v>
      </c>
      <c r="Z59" s="27">
        <v>6.27</v>
      </c>
      <c r="AA59" s="27">
        <v>3.92</v>
      </c>
      <c r="AB59" s="27">
        <v>2.06</v>
      </c>
      <c r="AC59" s="27">
        <v>4</v>
      </c>
      <c r="AD59" s="27">
        <v>2.64</v>
      </c>
      <c r="AE59" s="29">
        <v>1518.2</v>
      </c>
      <c r="AF59" s="29">
        <v>355167</v>
      </c>
      <c r="AG59" s="25">
        <v>6.5462499999999997</v>
      </c>
      <c r="AH59" s="29">
        <v>1691.7815241879714</v>
      </c>
      <c r="AI59" s="27">
        <v>208.89112546308465</v>
      </c>
      <c r="AJ59" s="27" t="s">
        <v>837</v>
      </c>
      <c r="AK59" s="27" t="s">
        <v>837</v>
      </c>
      <c r="AL59" s="27">
        <v>208.89112546308465</v>
      </c>
      <c r="AM59" s="27">
        <v>194.40539999999999</v>
      </c>
      <c r="AN59" s="27">
        <v>59.98</v>
      </c>
      <c r="AO59" s="30">
        <v>3.415</v>
      </c>
      <c r="AP59" s="27">
        <v>132</v>
      </c>
      <c r="AQ59" s="27">
        <v>112</v>
      </c>
      <c r="AR59" s="27">
        <v>103.33</v>
      </c>
      <c r="AS59" s="27">
        <v>10.42</v>
      </c>
      <c r="AT59" s="27">
        <v>528.58000000000004</v>
      </c>
      <c r="AU59" s="27">
        <v>4.62</v>
      </c>
      <c r="AV59" s="27">
        <v>8.18</v>
      </c>
      <c r="AW59" s="27">
        <v>4.99</v>
      </c>
      <c r="AX59" s="27">
        <v>17</v>
      </c>
      <c r="AY59" s="27">
        <v>51.5</v>
      </c>
      <c r="AZ59" s="27">
        <v>3.04</v>
      </c>
      <c r="BA59" s="27">
        <v>1.32</v>
      </c>
      <c r="BB59" s="27">
        <v>15.74</v>
      </c>
      <c r="BC59" s="27">
        <v>34.99</v>
      </c>
      <c r="BD59" s="27">
        <v>31.5</v>
      </c>
      <c r="BE59" s="27">
        <v>46.65</v>
      </c>
      <c r="BF59" s="27">
        <v>111</v>
      </c>
      <c r="BG59" s="27">
        <v>0.77020833333333327</v>
      </c>
      <c r="BH59" s="27">
        <v>9.32</v>
      </c>
      <c r="BI59" s="27">
        <v>21</v>
      </c>
      <c r="BJ59" s="27">
        <v>2.37</v>
      </c>
      <c r="BK59" s="27">
        <v>59.38</v>
      </c>
      <c r="BL59" s="27">
        <v>10.92</v>
      </c>
      <c r="BM59" s="27">
        <v>9.89</v>
      </c>
    </row>
    <row r="60" spans="1:65" x14ac:dyDescent="0.25">
      <c r="A60" s="13">
        <v>1312020080</v>
      </c>
      <c r="B60" t="s">
        <v>293</v>
      </c>
      <c r="C60" t="s">
        <v>893</v>
      </c>
      <c r="D60" t="s">
        <v>894</v>
      </c>
      <c r="E60" s="27">
        <v>13.04</v>
      </c>
      <c r="F60" s="27">
        <v>5.3</v>
      </c>
      <c r="G60" s="27">
        <v>5.12</v>
      </c>
      <c r="H60" s="27">
        <v>1.5</v>
      </c>
      <c r="I60" s="27">
        <v>1.1100000000000001</v>
      </c>
      <c r="J60" s="27">
        <v>4.57</v>
      </c>
      <c r="K60" s="27">
        <v>5.12</v>
      </c>
      <c r="L60" s="27">
        <v>1.68</v>
      </c>
      <c r="M60" s="27">
        <v>4.7</v>
      </c>
      <c r="N60" s="27">
        <v>4.96</v>
      </c>
      <c r="O60" s="27">
        <v>0.69</v>
      </c>
      <c r="P60" s="27">
        <v>2.0499999999999998</v>
      </c>
      <c r="Q60" s="27">
        <v>3.77</v>
      </c>
      <c r="R60" s="27">
        <v>4.59</v>
      </c>
      <c r="S60" s="27">
        <v>6.85</v>
      </c>
      <c r="T60" s="27">
        <v>4.1500000000000004</v>
      </c>
      <c r="U60" s="27">
        <v>5.19</v>
      </c>
      <c r="V60" s="27">
        <v>1.62</v>
      </c>
      <c r="W60" s="27">
        <v>2.46</v>
      </c>
      <c r="X60" s="27">
        <v>1.87</v>
      </c>
      <c r="Y60" s="27">
        <v>18.86</v>
      </c>
      <c r="Z60" s="27">
        <v>7.62</v>
      </c>
      <c r="AA60" s="27">
        <v>3.85</v>
      </c>
      <c r="AB60" s="27">
        <v>1.82</v>
      </c>
      <c r="AC60" s="27">
        <v>3.73</v>
      </c>
      <c r="AD60" s="27">
        <v>2.57</v>
      </c>
      <c r="AE60" s="29">
        <v>1505</v>
      </c>
      <c r="AF60" s="29">
        <v>388401</v>
      </c>
      <c r="AG60" s="25">
        <v>6.6909999999999998</v>
      </c>
      <c r="AH60" s="29">
        <v>1877.9608802558423</v>
      </c>
      <c r="AI60" s="27" t="s">
        <v>837</v>
      </c>
      <c r="AJ60" s="27">
        <v>90.179357891416586</v>
      </c>
      <c r="AK60" s="27">
        <v>42.603311863449683</v>
      </c>
      <c r="AL60" s="27">
        <v>132.78</v>
      </c>
      <c r="AM60" s="27">
        <v>189.96539999999999</v>
      </c>
      <c r="AN60" s="27">
        <v>62.17</v>
      </c>
      <c r="AO60" s="30">
        <v>3.343</v>
      </c>
      <c r="AP60" s="27">
        <v>81</v>
      </c>
      <c r="AQ60" s="27">
        <v>125</v>
      </c>
      <c r="AR60" s="27">
        <v>119.4</v>
      </c>
      <c r="AS60" s="27">
        <v>10.29</v>
      </c>
      <c r="AT60" s="27">
        <v>467.07</v>
      </c>
      <c r="AU60" s="27">
        <v>4.49</v>
      </c>
      <c r="AV60" s="27">
        <v>12.85</v>
      </c>
      <c r="AW60" s="27">
        <v>4.91</v>
      </c>
      <c r="AX60" s="27">
        <v>15.8</v>
      </c>
      <c r="AY60" s="27">
        <v>48</v>
      </c>
      <c r="AZ60" s="27">
        <v>3.15</v>
      </c>
      <c r="BA60" s="27">
        <v>1.3</v>
      </c>
      <c r="BB60" s="27">
        <v>11</v>
      </c>
      <c r="BC60" s="27">
        <v>29.44</v>
      </c>
      <c r="BD60" s="27">
        <v>23.6</v>
      </c>
      <c r="BE60" s="27">
        <v>28.71</v>
      </c>
      <c r="BF60" s="27">
        <v>87.88</v>
      </c>
      <c r="BG60" s="27">
        <v>9.99</v>
      </c>
      <c r="BH60" s="27">
        <v>10.85</v>
      </c>
      <c r="BI60" s="27">
        <v>22.8</v>
      </c>
      <c r="BJ60" s="27">
        <v>3.26</v>
      </c>
      <c r="BK60" s="27">
        <v>62.4</v>
      </c>
      <c r="BL60" s="27">
        <v>10.61</v>
      </c>
      <c r="BM60" s="27">
        <v>15.04</v>
      </c>
    </row>
    <row r="61" spans="1:65" x14ac:dyDescent="0.25">
      <c r="A61" s="13">
        <v>1312060150</v>
      </c>
      <c r="B61" t="s">
        <v>293</v>
      </c>
      <c r="C61" t="s">
        <v>296</v>
      </c>
      <c r="D61" t="s">
        <v>297</v>
      </c>
      <c r="E61" s="27">
        <v>12.99</v>
      </c>
      <c r="F61" s="27">
        <v>5.39</v>
      </c>
      <c r="G61" s="27">
        <v>5.0199999999999996</v>
      </c>
      <c r="H61" s="27">
        <v>1.62</v>
      </c>
      <c r="I61" s="27">
        <v>1.19</v>
      </c>
      <c r="J61" s="27">
        <v>4.6399999999999997</v>
      </c>
      <c r="K61" s="27">
        <v>5.13</v>
      </c>
      <c r="L61" s="27">
        <v>1.72</v>
      </c>
      <c r="M61" s="27">
        <v>4.53</v>
      </c>
      <c r="N61" s="27">
        <v>5.29</v>
      </c>
      <c r="O61" s="27">
        <v>0.65131578947368429</v>
      </c>
      <c r="P61" s="27">
        <v>1.98</v>
      </c>
      <c r="Q61" s="27">
        <v>4.0199999999999996</v>
      </c>
      <c r="R61" s="27">
        <v>4.46</v>
      </c>
      <c r="S61" s="27">
        <v>6.37</v>
      </c>
      <c r="T61" s="27">
        <v>4.05</v>
      </c>
      <c r="U61" s="27">
        <v>5.2</v>
      </c>
      <c r="V61" s="27">
        <v>1.6</v>
      </c>
      <c r="W61" s="27">
        <v>2.4700000000000002</v>
      </c>
      <c r="X61" s="27">
        <v>1.92</v>
      </c>
      <c r="Y61" s="27">
        <v>19.72</v>
      </c>
      <c r="Z61" s="27">
        <v>7.43</v>
      </c>
      <c r="AA61" s="27">
        <v>3.85</v>
      </c>
      <c r="AB61" s="27">
        <v>1.85</v>
      </c>
      <c r="AC61" s="27">
        <v>3.76</v>
      </c>
      <c r="AD61" s="27">
        <v>2.61</v>
      </c>
      <c r="AE61" s="29">
        <v>1595.7</v>
      </c>
      <c r="AF61" s="29">
        <v>488560</v>
      </c>
      <c r="AG61" s="25">
        <v>6.5675000000000008</v>
      </c>
      <c r="AH61" s="29">
        <v>2332.3134379778317</v>
      </c>
      <c r="AI61" s="27" t="s">
        <v>837</v>
      </c>
      <c r="AJ61" s="27">
        <v>90.179357891416586</v>
      </c>
      <c r="AK61" s="27">
        <v>42.603311863449683</v>
      </c>
      <c r="AL61" s="27">
        <v>132.78</v>
      </c>
      <c r="AM61" s="27">
        <v>191.31540000000001</v>
      </c>
      <c r="AN61" s="27">
        <v>67.98</v>
      </c>
      <c r="AO61" s="30">
        <v>3.1578448275862074</v>
      </c>
      <c r="AP61" s="27">
        <v>136.5</v>
      </c>
      <c r="AQ61" s="27">
        <v>124.57</v>
      </c>
      <c r="AR61" s="27">
        <v>149.5</v>
      </c>
      <c r="AS61" s="27">
        <v>10.58</v>
      </c>
      <c r="AT61" s="27">
        <v>500.4</v>
      </c>
      <c r="AU61" s="27">
        <v>4.71</v>
      </c>
      <c r="AV61" s="27">
        <v>11.4</v>
      </c>
      <c r="AW61" s="27">
        <v>4.5</v>
      </c>
      <c r="AX61" s="27">
        <v>26.63</v>
      </c>
      <c r="AY61" s="27">
        <v>56.7</v>
      </c>
      <c r="AZ61" s="27">
        <v>3.42</v>
      </c>
      <c r="BA61" s="27">
        <v>1.38</v>
      </c>
      <c r="BB61" s="27">
        <v>13.71</v>
      </c>
      <c r="BC61" s="27">
        <v>39.75</v>
      </c>
      <c r="BD61" s="27">
        <v>30.66</v>
      </c>
      <c r="BE61" s="27">
        <v>36.479999999999997</v>
      </c>
      <c r="BF61" s="27">
        <v>87.28</v>
      </c>
      <c r="BG61" s="27">
        <v>12.29</v>
      </c>
      <c r="BH61" s="27">
        <v>14.49</v>
      </c>
      <c r="BI61" s="27">
        <v>21.22</v>
      </c>
      <c r="BJ61" s="27">
        <v>3.27</v>
      </c>
      <c r="BK61" s="27">
        <v>64.33</v>
      </c>
      <c r="BL61" s="27">
        <v>10.57</v>
      </c>
      <c r="BM61" s="27">
        <v>13.52</v>
      </c>
    </row>
    <row r="62" spans="1:65" x14ac:dyDescent="0.25">
      <c r="A62" s="13">
        <v>1312260200</v>
      </c>
      <c r="B62" t="s">
        <v>293</v>
      </c>
      <c r="C62" t="s">
        <v>298</v>
      </c>
      <c r="D62" t="s">
        <v>299</v>
      </c>
      <c r="E62" s="27">
        <v>12.8</v>
      </c>
      <c r="F62" s="27">
        <v>5.33</v>
      </c>
      <c r="G62" s="27">
        <v>4.58</v>
      </c>
      <c r="H62" s="27">
        <v>1.47</v>
      </c>
      <c r="I62" s="27">
        <v>1.05</v>
      </c>
      <c r="J62" s="27">
        <v>4.51</v>
      </c>
      <c r="K62" s="27">
        <v>4.84</v>
      </c>
      <c r="L62" s="27">
        <v>1.59</v>
      </c>
      <c r="M62" s="27">
        <v>4.1399999999999997</v>
      </c>
      <c r="N62" s="27">
        <v>5.08</v>
      </c>
      <c r="O62" s="27">
        <v>0.65131578947368429</v>
      </c>
      <c r="P62" s="27">
        <v>1.95</v>
      </c>
      <c r="Q62" s="27">
        <v>3.65</v>
      </c>
      <c r="R62" s="27">
        <v>4.46</v>
      </c>
      <c r="S62" s="27">
        <v>6.35</v>
      </c>
      <c r="T62" s="27">
        <v>3.46</v>
      </c>
      <c r="U62" s="27">
        <v>5.07</v>
      </c>
      <c r="V62" s="27">
        <v>1.49</v>
      </c>
      <c r="W62" s="27">
        <v>2.33</v>
      </c>
      <c r="X62" s="27">
        <v>1.82</v>
      </c>
      <c r="Y62" s="27">
        <v>18.8</v>
      </c>
      <c r="Z62" s="27">
        <v>6.62</v>
      </c>
      <c r="AA62" s="27">
        <v>3.54</v>
      </c>
      <c r="AB62" s="27">
        <v>1.72</v>
      </c>
      <c r="AC62" s="27">
        <v>3.58</v>
      </c>
      <c r="AD62" s="27">
        <v>2.46</v>
      </c>
      <c r="AE62" s="29">
        <v>1322</v>
      </c>
      <c r="AF62" s="29">
        <v>283225</v>
      </c>
      <c r="AG62" s="25">
        <v>6.9599999999999991</v>
      </c>
      <c r="AH62" s="29">
        <v>1407.5254680813466</v>
      </c>
      <c r="AI62" s="27" t="s">
        <v>837</v>
      </c>
      <c r="AJ62" s="27">
        <v>96.400171260777711</v>
      </c>
      <c r="AK62" s="27">
        <v>43.133049870000001</v>
      </c>
      <c r="AL62" s="27">
        <v>139.53</v>
      </c>
      <c r="AM62" s="27">
        <v>192.7809</v>
      </c>
      <c r="AN62" s="27">
        <v>40</v>
      </c>
      <c r="AO62" s="30">
        <v>3.1915833333333339</v>
      </c>
      <c r="AP62" s="27">
        <v>150</v>
      </c>
      <c r="AQ62" s="27">
        <v>95</v>
      </c>
      <c r="AR62" s="27">
        <v>80</v>
      </c>
      <c r="AS62" s="27">
        <v>10.19</v>
      </c>
      <c r="AT62" s="27">
        <v>559.97</v>
      </c>
      <c r="AU62" s="27">
        <v>5.93</v>
      </c>
      <c r="AV62" s="27">
        <v>11.39</v>
      </c>
      <c r="AW62" s="27">
        <v>4.47</v>
      </c>
      <c r="AX62" s="27">
        <v>20</v>
      </c>
      <c r="AY62" s="27">
        <v>28.5</v>
      </c>
      <c r="AZ62" s="27">
        <v>3.19</v>
      </c>
      <c r="BA62" s="27">
        <v>1.1299999999999999</v>
      </c>
      <c r="BB62" s="27">
        <v>12</v>
      </c>
      <c r="BC62" s="27">
        <v>28</v>
      </c>
      <c r="BD62" s="27">
        <v>20.37</v>
      </c>
      <c r="BE62" s="27">
        <v>25.8</v>
      </c>
      <c r="BF62" s="27">
        <v>75</v>
      </c>
      <c r="BG62" s="27">
        <v>13</v>
      </c>
      <c r="BH62" s="27">
        <v>15.38</v>
      </c>
      <c r="BI62" s="27">
        <v>20</v>
      </c>
      <c r="BJ62" s="27">
        <v>3.64</v>
      </c>
      <c r="BK62" s="27">
        <v>60</v>
      </c>
      <c r="BL62" s="27">
        <v>10.4</v>
      </c>
      <c r="BM62" s="27">
        <v>11.96</v>
      </c>
    </row>
    <row r="63" spans="1:65" x14ac:dyDescent="0.25">
      <c r="A63" s="13">
        <v>1317980300</v>
      </c>
      <c r="B63" t="s">
        <v>293</v>
      </c>
      <c r="C63" t="s">
        <v>895</v>
      </c>
      <c r="D63" t="s">
        <v>896</v>
      </c>
      <c r="E63" s="27">
        <v>13.39</v>
      </c>
      <c r="F63" s="27">
        <v>5.14</v>
      </c>
      <c r="G63" s="27">
        <v>4.47</v>
      </c>
      <c r="H63" s="27">
        <v>1.67</v>
      </c>
      <c r="I63" s="27">
        <v>1.02</v>
      </c>
      <c r="J63" s="27">
        <v>4.4800000000000004</v>
      </c>
      <c r="K63" s="27">
        <v>4.87</v>
      </c>
      <c r="L63" s="27">
        <v>1.58</v>
      </c>
      <c r="M63" s="27">
        <v>4.24</v>
      </c>
      <c r="N63" s="27">
        <v>5.46</v>
      </c>
      <c r="O63" s="27">
        <v>0.6875</v>
      </c>
      <c r="P63" s="27">
        <v>1.98</v>
      </c>
      <c r="Q63" s="27">
        <v>3.55</v>
      </c>
      <c r="R63" s="27">
        <v>4.51</v>
      </c>
      <c r="S63" s="27">
        <v>6.64</v>
      </c>
      <c r="T63" s="27">
        <v>3.41</v>
      </c>
      <c r="U63" s="27">
        <v>5.14</v>
      </c>
      <c r="V63" s="27">
        <v>1.44</v>
      </c>
      <c r="W63" s="27">
        <v>2.29</v>
      </c>
      <c r="X63" s="27">
        <v>1.78</v>
      </c>
      <c r="Y63" s="27">
        <v>18.52</v>
      </c>
      <c r="Z63" s="27">
        <v>6.15</v>
      </c>
      <c r="AA63" s="27">
        <v>3.58</v>
      </c>
      <c r="AB63" s="27">
        <v>1.67</v>
      </c>
      <c r="AC63" s="27">
        <v>3.57</v>
      </c>
      <c r="AD63" s="27">
        <v>2.46</v>
      </c>
      <c r="AE63" s="29">
        <v>1079.8</v>
      </c>
      <c r="AF63" s="29">
        <v>375522</v>
      </c>
      <c r="AG63" s="25">
        <v>6.7966666666666677</v>
      </c>
      <c r="AH63" s="29">
        <v>1835.4665720168975</v>
      </c>
      <c r="AI63" s="27" t="s">
        <v>837</v>
      </c>
      <c r="AJ63" s="27">
        <v>90.179357891416586</v>
      </c>
      <c r="AK63" s="27">
        <v>42.603311863449683</v>
      </c>
      <c r="AL63" s="27">
        <v>132.78</v>
      </c>
      <c r="AM63" s="27">
        <v>193.07954999999998</v>
      </c>
      <c r="AN63" s="27">
        <v>45.74</v>
      </c>
      <c r="AO63" s="30">
        <v>3.2386999999999997</v>
      </c>
      <c r="AP63" s="27">
        <v>57.49</v>
      </c>
      <c r="AQ63" s="27">
        <v>186.75</v>
      </c>
      <c r="AR63" s="27">
        <v>218</v>
      </c>
      <c r="AS63" s="27">
        <v>10.08</v>
      </c>
      <c r="AT63" s="27">
        <v>496.64</v>
      </c>
      <c r="AU63" s="27">
        <v>4.8499999999999996</v>
      </c>
      <c r="AV63" s="27">
        <v>12.74</v>
      </c>
      <c r="AW63" s="27">
        <v>4.84</v>
      </c>
      <c r="AX63" s="27">
        <v>25</v>
      </c>
      <c r="AY63" s="27">
        <v>34.25</v>
      </c>
      <c r="AZ63" s="27">
        <v>3.18</v>
      </c>
      <c r="BA63" s="27">
        <v>0.98</v>
      </c>
      <c r="BB63" s="27">
        <v>15.79</v>
      </c>
      <c r="BC63" s="27">
        <v>25.39</v>
      </c>
      <c r="BD63" s="27">
        <v>29.24</v>
      </c>
      <c r="BE63" s="27">
        <v>44.25</v>
      </c>
      <c r="BF63" s="27">
        <v>62.5</v>
      </c>
      <c r="BG63" s="27">
        <v>8.3324999999999996</v>
      </c>
      <c r="BH63" s="27">
        <v>14.01</v>
      </c>
      <c r="BI63" s="27">
        <v>20</v>
      </c>
      <c r="BJ63" s="27">
        <v>3.52</v>
      </c>
      <c r="BK63" s="27">
        <v>49.08</v>
      </c>
      <c r="BL63" s="27">
        <v>10.210000000000001</v>
      </c>
      <c r="BM63" s="27">
        <v>10.31</v>
      </c>
    </row>
    <row r="64" spans="1:65" x14ac:dyDescent="0.25">
      <c r="A64" s="13">
        <v>1319140375</v>
      </c>
      <c r="B64" t="s">
        <v>293</v>
      </c>
      <c r="C64" t="s">
        <v>300</v>
      </c>
      <c r="D64" t="s">
        <v>301</v>
      </c>
      <c r="E64" s="27">
        <v>13.16</v>
      </c>
      <c r="F64" s="27">
        <v>5.33</v>
      </c>
      <c r="G64" s="27">
        <v>4.79</v>
      </c>
      <c r="H64" s="27">
        <v>1.52</v>
      </c>
      <c r="I64" s="27">
        <v>1.03</v>
      </c>
      <c r="J64" s="27">
        <v>4.53</v>
      </c>
      <c r="K64" s="27">
        <v>4.91</v>
      </c>
      <c r="L64" s="27">
        <v>1.58</v>
      </c>
      <c r="M64" s="27">
        <v>4.45</v>
      </c>
      <c r="N64" s="27">
        <v>5.0599999999999996</v>
      </c>
      <c r="O64" s="27">
        <v>0.55482456140350878</v>
      </c>
      <c r="P64" s="27">
        <v>1.98</v>
      </c>
      <c r="Q64" s="27">
        <v>3.63</v>
      </c>
      <c r="R64" s="27">
        <v>4.53</v>
      </c>
      <c r="S64" s="27">
        <v>6.44</v>
      </c>
      <c r="T64" s="27">
        <v>3.47</v>
      </c>
      <c r="U64" s="27">
        <v>5.0599999999999996</v>
      </c>
      <c r="V64" s="27">
        <v>1.48</v>
      </c>
      <c r="W64" s="27">
        <v>2.37</v>
      </c>
      <c r="X64" s="27">
        <v>1.78</v>
      </c>
      <c r="Y64" s="27">
        <v>18.75</v>
      </c>
      <c r="Z64" s="27">
        <v>6.87</v>
      </c>
      <c r="AA64" s="27">
        <v>3.68</v>
      </c>
      <c r="AB64" s="27">
        <v>1.79</v>
      </c>
      <c r="AC64" s="27">
        <v>3.59</v>
      </c>
      <c r="AD64" s="27">
        <v>2.4900000000000002</v>
      </c>
      <c r="AE64" s="29">
        <v>1173</v>
      </c>
      <c r="AF64" s="29">
        <v>351560</v>
      </c>
      <c r="AG64" s="25">
        <v>6.7966666666666677</v>
      </c>
      <c r="AH64" s="29">
        <v>1718.3457375553508</v>
      </c>
      <c r="AI64" s="27" t="s">
        <v>837</v>
      </c>
      <c r="AJ64" s="27">
        <v>124.96832991666668</v>
      </c>
      <c r="AK64" s="27">
        <v>49.777000000000008</v>
      </c>
      <c r="AL64" s="27">
        <v>174.75</v>
      </c>
      <c r="AM64" s="27">
        <v>190.07954999999998</v>
      </c>
      <c r="AN64" s="27">
        <v>33.33</v>
      </c>
      <c r="AO64" s="30">
        <v>3.1312499999999996</v>
      </c>
      <c r="AP64" s="27">
        <v>85</v>
      </c>
      <c r="AQ64" s="27">
        <v>106.67</v>
      </c>
      <c r="AR64" s="27">
        <v>93.33</v>
      </c>
      <c r="AS64" s="27">
        <v>10.130000000000001</v>
      </c>
      <c r="AT64" s="27">
        <v>410.82</v>
      </c>
      <c r="AU64" s="27">
        <v>4.8899999999999997</v>
      </c>
      <c r="AV64" s="27">
        <v>10.99</v>
      </c>
      <c r="AW64" s="27">
        <v>4.3899999999999997</v>
      </c>
      <c r="AX64" s="27">
        <v>16.670000000000002</v>
      </c>
      <c r="AY64" s="27">
        <v>33.33</v>
      </c>
      <c r="AZ64" s="27">
        <v>3.05</v>
      </c>
      <c r="BA64" s="27">
        <v>1.29</v>
      </c>
      <c r="BB64" s="27">
        <v>11.33</v>
      </c>
      <c r="BC64" s="27">
        <v>28.75</v>
      </c>
      <c r="BD64" s="27">
        <v>28</v>
      </c>
      <c r="BE64" s="27">
        <v>38.130000000000003</v>
      </c>
      <c r="BF64" s="27">
        <v>75</v>
      </c>
      <c r="BG64" s="27">
        <v>16.5</v>
      </c>
      <c r="BH64" s="27">
        <v>11.49</v>
      </c>
      <c r="BI64" s="27">
        <v>13.5</v>
      </c>
      <c r="BJ64" s="27">
        <v>2.77</v>
      </c>
      <c r="BK64" s="27">
        <v>100</v>
      </c>
      <c r="BL64" s="27">
        <v>10.53</v>
      </c>
      <c r="BM64" s="27">
        <v>13.43</v>
      </c>
    </row>
    <row r="65" spans="1:65" x14ac:dyDescent="0.25">
      <c r="A65" s="13">
        <v>1312060350</v>
      </c>
      <c r="B65" t="s">
        <v>293</v>
      </c>
      <c r="C65" t="s">
        <v>296</v>
      </c>
      <c r="D65" t="s">
        <v>866</v>
      </c>
      <c r="E65" s="27">
        <v>13.11</v>
      </c>
      <c r="F65" s="27">
        <v>5.37</v>
      </c>
      <c r="G65" s="27">
        <v>4.97</v>
      </c>
      <c r="H65" s="27">
        <v>1.67</v>
      </c>
      <c r="I65" s="27">
        <v>1.26</v>
      </c>
      <c r="J65" s="27">
        <v>4.6100000000000003</v>
      </c>
      <c r="K65" s="27">
        <v>5.37</v>
      </c>
      <c r="L65" s="27">
        <v>1.69</v>
      </c>
      <c r="M65" s="27">
        <v>4.47</v>
      </c>
      <c r="N65" s="27">
        <v>5.5</v>
      </c>
      <c r="O65" s="27">
        <v>0.67543859649122817</v>
      </c>
      <c r="P65" s="27">
        <v>1.98</v>
      </c>
      <c r="Q65" s="27">
        <v>4.3600000000000003</v>
      </c>
      <c r="R65" s="27">
        <v>4.4000000000000004</v>
      </c>
      <c r="S65" s="27">
        <v>6.19</v>
      </c>
      <c r="T65" s="27">
        <v>4.03</v>
      </c>
      <c r="U65" s="27">
        <v>5.2</v>
      </c>
      <c r="V65" s="27">
        <v>1.57</v>
      </c>
      <c r="W65" s="27">
        <v>2.5299999999999998</v>
      </c>
      <c r="X65" s="27">
        <v>1.98</v>
      </c>
      <c r="Y65" s="27">
        <v>20.41</v>
      </c>
      <c r="Z65" s="27">
        <v>7.89</v>
      </c>
      <c r="AA65" s="27">
        <v>3.97</v>
      </c>
      <c r="AB65" s="27">
        <v>1.83</v>
      </c>
      <c r="AC65" s="27">
        <v>3.84</v>
      </c>
      <c r="AD65" s="27">
        <v>2.73</v>
      </c>
      <c r="AE65" s="29">
        <v>1519</v>
      </c>
      <c r="AF65" s="29">
        <v>353075</v>
      </c>
      <c r="AG65" s="25">
        <v>6.7966666666666677</v>
      </c>
      <c r="AH65" s="29">
        <v>1725.7507147780052</v>
      </c>
      <c r="AI65" s="27" t="s">
        <v>837</v>
      </c>
      <c r="AJ65" s="27">
        <v>90.179357891416586</v>
      </c>
      <c r="AK65" s="27">
        <v>42.603311863449683</v>
      </c>
      <c r="AL65" s="27">
        <v>132.78</v>
      </c>
      <c r="AM65" s="27">
        <v>188.46539999999999</v>
      </c>
      <c r="AN65" s="27">
        <v>68.33</v>
      </c>
      <c r="AO65" s="30">
        <v>3.1920000000000002</v>
      </c>
      <c r="AP65" s="27">
        <v>104.99</v>
      </c>
      <c r="AQ65" s="27">
        <v>102.5</v>
      </c>
      <c r="AR65" s="27">
        <v>130</v>
      </c>
      <c r="AS65" s="27">
        <v>10.79</v>
      </c>
      <c r="AT65" s="27">
        <v>470.16</v>
      </c>
      <c r="AU65" s="27">
        <v>4.3899999999999997</v>
      </c>
      <c r="AV65" s="27">
        <v>12.89</v>
      </c>
      <c r="AW65" s="27">
        <v>4.3899999999999997</v>
      </c>
      <c r="AX65" s="27">
        <v>22.5</v>
      </c>
      <c r="AY65" s="27">
        <v>63.33</v>
      </c>
      <c r="AZ65" s="27">
        <v>3.29</v>
      </c>
      <c r="BA65" s="27">
        <v>1.44</v>
      </c>
      <c r="BB65" s="27">
        <v>16.5</v>
      </c>
      <c r="BC65" s="27">
        <v>22.43</v>
      </c>
      <c r="BD65" s="27">
        <v>15.5</v>
      </c>
      <c r="BE65" s="27">
        <v>22.99</v>
      </c>
      <c r="BF65" s="27">
        <v>108.33</v>
      </c>
      <c r="BG65" s="27">
        <v>16.25</v>
      </c>
      <c r="BH65" s="27">
        <v>14.44</v>
      </c>
      <c r="BI65" s="27">
        <v>14.5</v>
      </c>
      <c r="BJ65" s="27">
        <v>3.78</v>
      </c>
      <c r="BK65" s="27">
        <v>62.5</v>
      </c>
      <c r="BL65" s="27">
        <v>10.64</v>
      </c>
      <c r="BM65" s="27">
        <v>15.44</v>
      </c>
    </row>
    <row r="66" spans="1:65" x14ac:dyDescent="0.25">
      <c r="A66" s="13">
        <v>1320140500</v>
      </c>
      <c r="B66" t="s">
        <v>293</v>
      </c>
      <c r="C66" t="s">
        <v>302</v>
      </c>
      <c r="D66" t="s">
        <v>303</v>
      </c>
      <c r="E66" s="27">
        <v>13.42</v>
      </c>
      <c r="F66" s="27">
        <v>5.42</v>
      </c>
      <c r="G66" s="27">
        <v>4.76</v>
      </c>
      <c r="H66" s="27">
        <v>1.48</v>
      </c>
      <c r="I66" s="27">
        <v>1.01</v>
      </c>
      <c r="J66" s="27">
        <v>4.53</v>
      </c>
      <c r="K66" s="27">
        <v>4.99</v>
      </c>
      <c r="L66" s="27">
        <v>1.62</v>
      </c>
      <c r="M66" s="27">
        <v>4.24</v>
      </c>
      <c r="N66" s="27">
        <v>5.91</v>
      </c>
      <c r="O66" s="27">
        <v>0.77192982456140358</v>
      </c>
      <c r="P66" s="27">
        <v>1.98</v>
      </c>
      <c r="Q66" s="27">
        <v>3.57</v>
      </c>
      <c r="R66" s="27">
        <v>4.5599999999999996</v>
      </c>
      <c r="S66" s="27">
        <v>6.64</v>
      </c>
      <c r="T66" s="27">
        <v>3.43</v>
      </c>
      <c r="U66" s="27">
        <v>5.14</v>
      </c>
      <c r="V66" s="27">
        <v>1.47</v>
      </c>
      <c r="W66" s="27">
        <v>2.3199999999999998</v>
      </c>
      <c r="X66" s="27">
        <v>1.77</v>
      </c>
      <c r="Y66" s="27">
        <v>18.63</v>
      </c>
      <c r="Z66" s="27">
        <v>6.78</v>
      </c>
      <c r="AA66" s="27">
        <v>3.42</v>
      </c>
      <c r="AB66" s="27">
        <v>1.74</v>
      </c>
      <c r="AC66" s="27">
        <v>3.59</v>
      </c>
      <c r="AD66" s="27">
        <v>2.48</v>
      </c>
      <c r="AE66" s="29">
        <v>1050</v>
      </c>
      <c r="AF66" s="29">
        <v>267000</v>
      </c>
      <c r="AG66" s="25">
        <v>7.0049999999999999</v>
      </c>
      <c r="AH66" s="29">
        <v>1332.9407505425827</v>
      </c>
      <c r="AI66" s="27" t="s">
        <v>837</v>
      </c>
      <c r="AJ66" s="27">
        <v>84.871957178333332</v>
      </c>
      <c r="AK66" s="27">
        <v>64.547887544490067</v>
      </c>
      <c r="AL66" s="27">
        <v>149.42000000000002</v>
      </c>
      <c r="AM66" s="27">
        <v>189.96539999999999</v>
      </c>
      <c r="AN66" s="27">
        <v>65.58</v>
      </c>
      <c r="AO66" s="30">
        <v>3.1877499999999999</v>
      </c>
      <c r="AP66" s="27">
        <v>133</v>
      </c>
      <c r="AQ66" s="27">
        <v>75</v>
      </c>
      <c r="AR66" s="27">
        <v>120</v>
      </c>
      <c r="AS66" s="27">
        <v>10.07</v>
      </c>
      <c r="AT66" s="27">
        <v>510.31</v>
      </c>
      <c r="AU66" s="27">
        <v>6.49</v>
      </c>
      <c r="AV66" s="27">
        <v>12.49</v>
      </c>
      <c r="AW66" s="27">
        <v>4.49</v>
      </c>
      <c r="AX66" s="27">
        <v>13.5</v>
      </c>
      <c r="AY66" s="27">
        <v>35</v>
      </c>
      <c r="AZ66" s="27">
        <v>3.16</v>
      </c>
      <c r="BA66" s="27">
        <v>1.1299999999999999</v>
      </c>
      <c r="BB66" s="27">
        <v>16</v>
      </c>
      <c r="BC66" s="27">
        <v>51.25</v>
      </c>
      <c r="BD66" s="27">
        <v>39.35</v>
      </c>
      <c r="BE66" s="27">
        <v>48</v>
      </c>
      <c r="BF66" s="27">
        <v>75</v>
      </c>
      <c r="BG66" s="27">
        <v>10.5</v>
      </c>
      <c r="BH66" s="27">
        <v>12.5</v>
      </c>
      <c r="BI66" s="27">
        <v>7.5</v>
      </c>
      <c r="BJ66" s="27">
        <v>2.77</v>
      </c>
      <c r="BK66" s="27">
        <v>76.33</v>
      </c>
      <c r="BL66" s="27">
        <v>10.23</v>
      </c>
      <c r="BM66" s="27">
        <v>12.54</v>
      </c>
    </row>
    <row r="67" spans="1:65" x14ac:dyDescent="0.25">
      <c r="A67" s="13">
        <v>1331420700</v>
      </c>
      <c r="B67" t="s">
        <v>293</v>
      </c>
      <c r="C67" t="s">
        <v>897</v>
      </c>
      <c r="D67" t="s">
        <v>898</v>
      </c>
      <c r="E67" s="27">
        <v>13.04</v>
      </c>
      <c r="F67" s="27">
        <v>5.23</v>
      </c>
      <c r="G67" s="27">
        <v>4.78</v>
      </c>
      <c r="H67" s="27">
        <v>1.67</v>
      </c>
      <c r="I67" s="27">
        <v>1.05</v>
      </c>
      <c r="J67" s="27">
        <v>4.58</v>
      </c>
      <c r="K67" s="27">
        <v>5.13</v>
      </c>
      <c r="L67" s="27">
        <v>1.57</v>
      </c>
      <c r="M67" s="27">
        <v>4.33</v>
      </c>
      <c r="N67" s="27">
        <v>5.49</v>
      </c>
      <c r="O67" s="27">
        <v>0.69</v>
      </c>
      <c r="P67" s="27">
        <v>1.98</v>
      </c>
      <c r="Q67" s="27">
        <v>3.71</v>
      </c>
      <c r="R67" s="27">
        <v>4.43</v>
      </c>
      <c r="S67" s="27">
        <v>6.44</v>
      </c>
      <c r="T67" s="27">
        <v>3.57</v>
      </c>
      <c r="U67" s="27">
        <v>5.0999999999999996</v>
      </c>
      <c r="V67" s="27">
        <v>1.46</v>
      </c>
      <c r="W67" s="27">
        <v>2.36</v>
      </c>
      <c r="X67" s="27">
        <v>1.8</v>
      </c>
      <c r="Y67" s="27">
        <v>19</v>
      </c>
      <c r="Z67" s="27">
        <v>7.3</v>
      </c>
      <c r="AA67" s="27">
        <v>3.74</v>
      </c>
      <c r="AB67" s="27">
        <v>1.8</v>
      </c>
      <c r="AC67" s="27">
        <v>3.58</v>
      </c>
      <c r="AD67" s="27">
        <v>2.52</v>
      </c>
      <c r="AE67" s="29">
        <v>1022.43</v>
      </c>
      <c r="AF67" s="29">
        <v>328653</v>
      </c>
      <c r="AG67" s="25">
        <v>6.7266666666666666</v>
      </c>
      <c r="AH67" s="29">
        <v>1594.9065976761533</v>
      </c>
      <c r="AI67" s="27" t="s">
        <v>837</v>
      </c>
      <c r="AJ67" s="27">
        <v>90.179357891416586</v>
      </c>
      <c r="AK67" s="27">
        <v>42.603311863449683</v>
      </c>
      <c r="AL67" s="27">
        <v>132.78</v>
      </c>
      <c r="AM67" s="27">
        <v>190.07954999999998</v>
      </c>
      <c r="AN67" s="27">
        <v>41</v>
      </c>
      <c r="AO67" s="30">
        <v>3.2193000000000001</v>
      </c>
      <c r="AP67" s="27">
        <v>110.5</v>
      </c>
      <c r="AQ67" s="27">
        <v>125.23</v>
      </c>
      <c r="AR67" s="27">
        <v>114</v>
      </c>
      <c r="AS67" s="27">
        <v>10.26</v>
      </c>
      <c r="AT67" s="27">
        <v>341</v>
      </c>
      <c r="AU67" s="27">
        <v>5.29</v>
      </c>
      <c r="AV67" s="27">
        <v>12.19</v>
      </c>
      <c r="AW67" s="27">
        <v>4.6900000000000004</v>
      </c>
      <c r="AX67" s="27">
        <v>23.33</v>
      </c>
      <c r="AY67" s="27">
        <v>45</v>
      </c>
      <c r="AZ67" s="27">
        <v>3.06</v>
      </c>
      <c r="BA67" s="27">
        <v>1.19</v>
      </c>
      <c r="BB67" s="27">
        <v>19.72</v>
      </c>
      <c r="BC67" s="27">
        <v>41.33</v>
      </c>
      <c r="BD67" s="27">
        <v>20.94</v>
      </c>
      <c r="BE67" s="27">
        <v>24.96</v>
      </c>
      <c r="BF67" s="27">
        <v>100</v>
      </c>
      <c r="BG67" s="27">
        <v>10</v>
      </c>
      <c r="BH67" s="27">
        <v>11.24</v>
      </c>
      <c r="BI67" s="27">
        <v>16.5</v>
      </c>
      <c r="BJ67" s="27">
        <v>3.26</v>
      </c>
      <c r="BK67" s="27">
        <v>68</v>
      </c>
      <c r="BL67" s="27">
        <v>10.39</v>
      </c>
      <c r="BM67" s="27">
        <v>13.07</v>
      </c>
    </row>
    <row r="68" spans="1:65" x14ac:dyDescent="0.25">
      <c r="A68" s="13">
        <v>1342340800</v>
      </c>
      <c r="B68" t="s">
        <v>293</v>
      </c>
      <c r="C68" t="s">
        <v>304</v>
      </c>
      <c r="D68" t="s">
        <v>305</v>
      </c>
      <c r="E68" s="27">
        <v>12.5</v>
      </c>
      <c r="F68" s="27">
        <v>5.33</v>
      </c>
      <c r="G68" s="27">
        <v>5.27</v>
      </c>
      <c r="H68" s="27">
        <v>1.58</v>
      </c>
      <c r="I68" s="27">
        <v>1.17</v>
      </c>
      <c r="J68" s="27">
        <v>4.71</v>
      </c>
      <c r="K68" s="27">
        <v>5.18</v>
      </c>
      <c r="L68" s="27">
        <v>1.79</v>
      </c>
      <c r="M68" s="27">
        <v>4.6500000000000004</v>
      </c>
      <c r="N68" s="27">
        <v>5.47</v>
      </c>
      <c r="O68" s="27">
        <v>0.71162280701754388</v>
      </c>
      <c r="P68" s="27">
        <v>1.95</v>
      </c>
      <c r="Q68" s="27">
        <v>3.99</v>
      </c>
      <c r="R68" s="27">
        <v>4.51</v>
      </c>
      <c r="S68" s="27">
        <v>6.42</v>
      </c>
      <c r="T68" s="27">
        <v>4.1100000000000003</v>
      </c>
      <c r="U68" s="27">
        <v>5.19</v>
      </c>
      <c r="V68" s="27">
        <v>1.65</v>
      </c>
      <c r="W68" s="27">
        <v>2.44</v>
      </c>
      <c r="X68" s="27">
        <v>1.9</v>
      </c>
      <c r="Y68" s="27">
        <v>19.36</v>
      </c>
      <c r="Z68" s="27">
        <v>7.28</v>
      </c>
      <c r="AA68" s="27">
        <v>3.99</v>
      </c>
      <c r="AB68" s="27">
        <v>1.92</v>
      </c>
      <c r="AC68" s="27">
        <v>3.74</v>
      </c>
      <c r="AD68" s="27">
        <v>2.5099999999999998</v>
      </c>
      <c r="AE68" s="29">
        <v>1249.27</v>
      </c>
      <c r="AF68" s="29">
        <v>321732</v>
      </c>
      <c r="AG68" s="25">
        <v>6.665</v>
      </c>
      <c r="AH68" s="29">
        <v>1551.4503208205351</v>
      </c>
      <c r="AI68" s="27">
        <v>157.14668112435692</v>
      </c>
      <c r="AJ68" s="27" t="s">
        <v>837</v>
      </c>
      <c r="AK68" s="27" t="s">
        <v>837</v>
      </c>
      <c r="AL68" s="27">
        <v>157.14668112435692</v>
      </c>
      <c r="AM68" s="27">
        <v>188.46539999999999</v>
      </c>
      <c r="AN68" s="27">
        <v>59.32</v>
      </c>
      <c r="AO68" s="30">
        <v>3.2518333333333338</v>
      </c>
      <c r="AP68" s="27">
        <v>90.25</v>
      </c>
      <c r="AQ68" s="27">
        <v>141.66999999999999</v>
      </c>
      <c r="AR68" s="27">
        <v>144</v>
      </c>
      <c r="AS68" s="27">
        <v>10.53</v>
      </c>
      <c r="AT68" s="27">
        <v>510.21</v>
      </c>
      <c r="AU68" s="27">
        <v>4.82</v>
      </c>
      <c r="AV68" s="27">
        <v>14.09</v>
      </c>
      <c r="AW68" s="27">
        <v>4.41</v>
      </c>
      <c r="AX68" s="27">
        <v>23.13</v>
      </c>
      <c r="AY68" s="27">
        <v>41.66</v>
      </c>
      <c r="AZ68" s="27">
        <v>3.07</v>
      </c>
      <c r="BA68" s="27">
        <v>1.35</v>
      </c>
      <c r="BB68" s="27">
        <v>19.95</v>
      </c>
      <c r="BC68" s="27">
        <v>42</v>
      </c>
      <c r="BD68" s="27">
        <v>28.1</v>
      </c>
      <c r="BE68" s="27">
        <v>32.950000000000003</v>
      </c>
      <c r="BF68" s="27">
        <v>76.67</v>
      </c>
      <c r="BG68" s="27">
        <v>0.9900000000000001</v>
      </c>
      <c r="BH68" s="27">
        <v>12.1</v>
      </c>
      <c r="BI68" s="27">
        <v>22.4</v>
      </c>
      <c r="BJ68" s="27">
        <v>3.28</v>
      </c>
      <c r="BK68" s="27">
        <v>62.52</v>
      </c>
      <c r="BL68" s="27">
        <v>10.35</v>
      </c>
      <c r="BM68" s="27">
        <v>13.28</v>
      </c>
    </row>
    <row r="69" spans="1:65" x14ac:dyDescent="0.25">
      <c r="A69" s="13">
        <v>1346660850</v>
      </c>
      <c r="B69" t="s">
        <v>293</v>
      </c>
      <c r="C69" t="s">
        <v>308</v>
      </c>
      <c r="D69" t="s">
        <v>309</v>
      </c>
      <c r="E69" s="27">
        <v>13.5</v>
      </c>
      <c r="F69" s="27">
        <v>5.32</v>
      </c>
      <c r="G69" s="27">
        <v>4.3899999999999997</v>
      </c>
      <c r="H69" s="27">
        <v>1.49</v>
      </c>
      <c r="I69" s="27">
        <v>1.01</v>
      </c>
      <c r="J69" s="27">
        <v>4.49</v>
      </c>
      <c r="K69" s="27">
        <v>4.93</v>
      </c>
      <c r="L69" s="27">
        <v>1.56</v>
      </c>
      <c r="M69" s="27">
        <v>4.0999999999999996</v>
      </c>
      <c r="N69" s="27">
        <v>5.91</v>
      </c>
      <c r="O69" s="27">
        <v>0.79605263157894735</v>
      </c>
      <c r="P69" s="27">
        <v>1.98</v>
      </c>
      <c r="Q69" s="27">
        <v>3.56</v>
      </c>
      <c r="R69" s="27">
        <v>4.49</v>
      </c>
      <c r="S69" s="27">
        <v>6.53</v>
      </c>
      <c r="T69" s="27">
        <v>3.32</v>
      </c>
      <c r="U69" s="27">
        <v>5.12</v>
      </c>
      <c r="V69" s="27">
        <v>1.46</v>
      </c>
      <c r="W69" s="27">
        <v>2.29</v>
      </c>
      <c r="X69" s="27">
        <v>1.78</v>
      </c>
      <c r="Y69" s="27">
        <v>18.55</v>
      </c>
      <c r="Z69" s="27">
        <v>6.16</v>
      </c>
      <c r="AA69" s="27">
        <v>3.29</v>
      </c>
      <c r="AB69" s="27">
        <v>1.61</v>
      </c>
      <c r="AC69" s="27">
        <v>3.57</v>
      </c>
      <c r="AD69" s="27">
        <v>2.44</v>
      </c>
      <c r="AE69" s="29">
        <v>1060.33</v>
      </c>
      <c r="AF69" s="29">
        <v>375281</v>
      </c>
      <c r="AG69" s="25">
        <v>6.6171428571428574</v>
      </c>
      <c r="AH69" s="29">
        <v>1800.7620257749575</v>
      </c>
      <c r="AI69" s="27">
        <v>158.00691429009717</v>
      </c>
      <c r="AJ69" s="27" t="s">
        <v>837</v>
      </c>
      <c r="AK69" s="27" t="s">
        <v>837</v>
      </c>
      <c r="AL69" s="27">
        <v>158.00691429009717</v>
      </c>
      <c r="AM69" s="27">
        <v>191.57954999999998</v>
      </c>
      <c r="AN69" s="27">
        <v>54.67</v>
      </c>
      <c r="AO69" s="30">
        <v>3.2481666666666671</v>
      </c>
      <c r="AP69" s="27">
        <v>119.5</v>
      </c>
      <c r="AQ69" s="27">
        <v>123.83</v>
      </c>
      <c r="AR69" s="27">
        <v>116.67</v>
      </c>
      <c r="AS69" s="27">
        <v>10.02</v>
      </c>
      <c r="AT69" s="27">
        <v>502.67</v>
      </c>
      <c r="AU69" s="27">
        <v>5.19</v>
      </c>
      <c r="AV69" s="27">
        <v>11.76</v>
      </c>
      <c r="AW69" s="27">
        <v>5.0999999999999996</v>
      </c>
      <c r="AX69" s="27">
        <v>19.329999999999998</v>
      </c>
      <c r="AY69" s="27">
        <v>52.5</v>
      </c>
      <c r="AZ69" s="27">
        <v>3.15</v>
      </c>
      <c r="BA69" s="27">
        <v>0.98</v>
      </c>
      <c r="BB69" s="27">
        <v>13.6</v>
      </c>
      <c r="BC69" s="27">
        <v>54.8</v>
      </c>
      <c r="BD69" s="27">
        <v>32.5</v>
      </c>
      <c r="BE69" s="27">
        <v>38.700000000000003</v>
      </c>
      <c r="BF69" s="27">
        <v>95</v>
      </c>
      <c r="BG69" s="27">
        <v>25.909166666666668</v>
      </c>
      <c r="BH69" s="27">
        <v>12</v>
      </c>
      <c r="BI69" s="27">
        <v>10</v>
      </c>
      <c r="BJ69" s="27">
        <v>2.88</v>
      </c>
      <c r="BK69" s="27">
        <v>55.67</v>
      </c>
      <c r="BL69" s="27">
        <v>9.91</v>
      </c>
      <c r="BM69" s="27">
        <v>9.9600000000000009</v>
      </c>
    </row>
    <row r="70" spans="1:65" x14ac:dyDescent="0.25">
      <c r="A70" s="13">
        <v>1546520500</v>
      </c>
      <c r="B70" t="s">
        <v>310</v>
      </c>
      <c r="C70" t="s">
        <v>311</v>
      </c>
      <c r="D70" t="s">
        <v>312</v>
      </c>
      <c r="E70" s="27">
        <v>15.7</v>
      </c>
      <c r="F70" s="27">
        <v>5.5972289159999997</v>
      </c>
      <c r="G70" s="27">
        <v>6.05</v>
      </c>
      <c r="H70" s="27">
        <v>2.77</v>
      </c>
      <c r="I70" s="27">
        <v>1.47</v>
      </c>
      <c r="J70" s="27">
        <v>5.42</v>
      </c>
      <c r="K70" s="27">
        <v>5.0506862750000003</v>
      </c>
      <c r="L70" s="27">
        <v>2.2250000000000001</v>
      </c>
      <c r="M70" s="27">
        <v>5.56</v>
      </c>
      <c r="N70" s="27">
        <v>7.59</v>
      </c>
      <c r="O70" s="27">
        <v>1.0977027029999999</v>
      </c>
      <c r="P70" s="27">
        <v>2.3591954030000002</v>
      </c>
      <c r="Q70" s="27">
        <v>5.8449999999999998</v>
      </c>
      <c r="R70" s="27">
        <v>5.5975000000000001</v>
      </c>
      <c r="S70" s="27">
        <v>7.3449999999999998</v>
      </c>
      <c r="T70" s="27">
        <v>4.6399999999999997</v>
      </c>
      <c r="U70" s="27">
        <v>5.7050000000000001</v>
      </c>
      <c r="V70" s="27">
        <v>2.2799999999999998</v>
      </c>
      <c r="W70" s="27">
        <v>2.9649999999999999</v>
      </c>
      <c r="X70" s="27">
        <v>2.7</v>
      </c>
      <c r="Y70" s="27">
        <v>22.285</v>
      </c>
      <c r="Z70" s="27">
        <v>6.97</v>
      </c>
      <c r="AA70" s="27">
        <v>4.04</v>
      </c>
      <c r="AB70" s="27">
        <v>2.44</v>
      </c>
      <c r="AC70" s="27">
        <v>3.84</v>
      </c>
      <c r="AD70" s="27">
        <v>3.06</v>
      </c>
      <c r="AE70" s="29">
        <v>3817.33</v>
      </c>
      <c r="AF70" s="29">
        <v>1646227</v>
      </c>
      <c r="AG70" s="25">
        <v>6.25</v>
      </c>
      <c r="AH70" s="29">
        <v>7602.0770977975299</v>
      </c>
      <c r="AI70" s="27">
        <v>336.00558530000001</v>
      </c>
      <c r="AJ70" s="27" t="s">
        <v>837</v>
      </c>
      <c r="AK70" s="27" t="s">
        <v>837</v>
      </c>
      <c r="AL70" s="27">
        <v>336.00558530000001</v>
      </c>
      <c r="AM70" s="27">
        <v>184.50285</v>
      </c>
      <c r="AN70" s="27">
        <v>75.16</v>
      </c>
      <c r="AO70" s="30">
        <v>4.9119999999999999</v>
      </c>
      <c r="AP70" s="27">
        <v>226.67</v>
      </c>
      <c r="AQ70" s="27">
        <v>179.25</v>
      </c>
      <c r="AR70" s="27">
        <v>108</v>
      </c>
      <c r="AS70" s="27">
        <v>10.96</v>
      </c>
      <c r="AT70" s="27">
        <v>568.66</v>
      </c>
      <c r="AU70" s="27">
        <v>5.19</v>
      </c>
      <c r="AV70" s="27">
        <v>14.99</v>
      </c>
      <c r="AW70" s="27">
        <v>6.69</v>
      </c>
      <c r="AX70" s="27">
        <v>19.399999999999999</v>
      </c>
      <c r="AY70" s="27">
        <v>77</v>
      </c>
      <c r="AZ70" s="27">
        <v>3.06</v>
      </c>
      <c r="BA70" s="27">
        <v>1.65</v>
      </c>
      <c r="BB70" s="27">
        <v>22.84</v>
      </c>
      <c r="BC70" s="27">
        <v>51.65</v>
      </c>
      <c r="BD70" s="27">
        <v>29.74</v>
      </c>
      <c r="BE70" s="27">
        <v>47.85</v>
      </c>
      <c r="BF70" s="27">
        <v>113.8</v>
      </c>
      <c r="BG70" s="27">
        <v>21.95</v>
      </c>
      <c r="BH70" s="27">
        <v>14.96</v>
      </c>
      <c r="BI70" s="27">
        <v>24.2</v>
      </c>
      <c r="BJ70" s="27">
        <v>4.0999999999999996</v>
      </c>
      <c r="BK70" s="27">
        <v>75.7</v>
      </c>
      <c r="BL70" s="27">
        <v>11.37</v>
      </c>
      <c r="BM70" s="27">
        <v>14.02</v>
      </c>
    </row>
    <row r="71" spans="1:65" x14ac:dyDescent="0.25">
      <c r="A71" s="13">
        <v>1614260200</v>
      </c>
      <c r="B71" t="s">
        <v>313</v>
      </c>
      <c r="C71" t="s">
        <v>314</v>
      </c>
      <c r="D71" t="s">
        <v>315</v>
      </c>
      <c r="E71" s="27">
        <v>13.42</v>
      </c>
      <c r="F71" s="27">
        <v>5.35</v>
      </c>
      <c r="G71" s="27">
        <v>5.1100000000000003</v>
      </c>
      <c r="H71" s="27">
        <v>1.46</v>
      </c>
      <c r="I71" s="27">
        <v>1.28</v>
      </c>
      <c r="J71" s="27">
        <v>4.9400000000000004</v>
      </c>
      <c r="K71" s="27">
        <v>4.9800000000000004</v>
      </c>
      <c r="L71" s="27">
        <v>1.75</v>
      </c>
      <c r="M71" s="27">
        <v>4.7699999999999996</v>
      </c>
      <c r="N71" s="27">
        <v>3.8</v>
      </c>
      <c r="O71" s="27">
        <v>0.68</v>
      </c>
      <c r="P71" s="27">
        <v>1.98</v>
      </c>
      <c r="Q71" s="27">
        <v>4.58</v>
      </c>
      <c r="R71" s="27">
        <v>4.54</v>
      </c>
      <c r="S71" s="27">
        <v>5.74</v>
      </c>
      <c r="T71" s="27">
        <v>4.33</v>
      </c>
      <c r="U71" s="27">
        <v>5.79</v>
      </c>
      <c r="V71" s="27">
        <v>1.43</v>
      </c>
      <c r="W71" s="27">
        <v>2.72</v>
      </c>
      <c r="X71" s="27">
        <v>2.13</v>
      </c>
      <c r="Y71" s="27">
        <v>21.23</v>
      </c>
      <c r="Z71" s="27">
        <v>6.66</v>
      </c>
      <c r="AA71" s="27">
        <v>3.77</v>
      </c>
      <c r="AB71" s="27">
        <v>1.69</v>
      </c>
      <c r="AC71" s="27">
        <v>4.01</v>
      </c>
      <c r="AD71" s="27">
        <v>2.75</v>
      </c>
      <c r="AE71" s="29">
        <v>1629.44</v>
      </c>
      <c r="AF71" s="29">
        <v>544097</v>
      </c>
      <c r="AG71" s="25">
        <v>6.6950000000000012</v>
      </c>
      <c r="AH71" s="29">
        <v>2631.8503114714017</v>
      </c>
      <c r="AI71" s="27" t="s">
        <v>837</v>
      </c>
      <c r="AJ71" s="27">
        <v>65.51394351382757</v>
      </c>
      <c r="AK71" s="27">
        <v>88.291148805638272</v>
      </c>
      <c r="AL71" s="27">
        <v>153.80000000000001</v>
      </c>
      <c r="AM71" s="27">
        <v>178.07954999999998</v>
      </c>
      <c r="AN71" s="27">
        <v>72.790000000000006</v>
      </c>
      <c r="AO71" s="30">
        <v>3.4403000000000006</v>
      </c>
      <c r="AP71" s="27">
        <v>144.91999999999999</v>
      </c>
      <c r="AQ71" s="27">
        <v>146.9</v>
      </c>
      <c r="AR71" s="27">
        <v>94.5</v>
      </c>
      <c r="AS71" s="27">
        <v>10.5</v>
      </c>
      <c r="AT71" s="27">
        <v>537.79</v>
      </c>
      <c r="AU71" s="27">
        <v>5.19</v>
      </c>
      <c r="AV71" s="27">
        <v>10.91</v>
      </c>
      <c r="AW71" s="27">
        <v>4.6399999999999997</v>
      </c>
      <c r="AX71" s="27">
        <v>25.29</v>
      </c>
      <c r="AY71" s="27">
        <v>39.880000000000003</v>
      </c>
      <c r="AZ71" s="27">
        <v>3.79</v>
      </c>
      <c r="BA71" s="27">
        <v>1.1399999999999999</v>
      </c>
      <c r="BB71" s="27">
        <v>18.399999999999999</v>
      </c>
      <c r="BC71" s="27">
        <v>45</v>
      </c>
      <c r="BD71" s="27">
        <v>33</v>
      </c>
      <c r="BE71" s="27">
        <v>49</v>
      </c>
      <c r="BF71" s="27">
        <v>111</v>
      </c>
      <c r="BG71" s="27">
        <v>10</v>
      </c>
      <c r="BH71" s="27">
        <v>10.81</v>
      </c>
      <c r="BI71" s="27">
        <v>18.829999999999998</v>
      </c>
      <c r="BJ71" s="27">
        <v>3.73</v>
      </c>
      <c r="BK71" s="27">
        <v>71.37</v>
      </c>
      <c r="BL71" s="27">
        <v>10.97</v>
      </c>
      <c r="BM71" s="27">
        <v>14.01</v>
      </c>
    </row>
    <row r="72" spans="1:65" x14ac:dyDescent="0.25">
      <c r="A72" s="13">
        <v>1714010115</v>
      </c>
      <c r="B72" t="s">
        <v>318</v>
      </c>
      <c r="C72" t="s">
        <v>319</v>
      </c>
      <c r="D72" t="s">
        <v>320</v>
      </c>
      <c r="E72" s="27">
        <v>13.14</v>
      </c>
      <c r="F72" s="27">
        <v>5.29</v>
      </c>
      <c r="G72" s="27">
        <v>5.12</v>
      </c>
      <c r="H72" s="27">
        <v>1.55</v>
      </c>
      <c r="I72" s="27">
        <v>1.07</v>
      </c>
      <c r="J72" s="27">
        <v>4.87</v>
      </c>
      <c r="K72" s="27">
        <v>4.9800000000000004</v>
      </c>
      <c r="L72" s="27">
        <v>1.74</v>
      </c>
      <c r="M72" s="27">
        <v>4.63</v>
      </c>
      <c r="N72" s="27">
        <v>3.98</v>
      </c>
      <c r="O72" s="27">
        <v>0.69</v>
      </c>
      <c r="P72" s="27">
        <v>1.98</v>
      </c>
      <c r="Q72" s="27">
        <v>3.74</v>
      </c>
      <c r="R72" s="27">
        <v>4.5199999999999996</v>
      </c>
      <c r="S72" s="27">
        <v>6.45</v>
      </c>
      <c r="T72" s="27">
        <v>4.05</v>
      </c>
      <c r="U72" s="27">
        <v>5.22</v>
      </c>
      <c r="V72" s="27">
        <v>1.65</v>
      </c>
      <c r="W72" s="27">
        <v>2.2999999999999998</v>
      </c>
      <c r="X72" s="27">
        <v>1.88</v>
      </c>
      <c r="Y72" s="27">
        <v>18.88</v>
      </c>
      <c r="Z72" s="27">
        <v>7.31</v>
      </c>
      <c r="AA72" s="27">
        <v>3.51</v>
      </c>
      <c r="AB72" s="27">
        <v>1.82</v>
      </c>
      <c r="AC72" s="27">
        <v>3.65</v>
      </c>
      <c r="AD72" s="27">
        <v>2.5299999999999998</v>
      </c>
      <c r="AE72" s="29">
        <v>1150</v>
      </c>
      <c r="AF72" s="29">
        <v>303558.40000000002</v>
      </c>
      <c r="AG72" s="25">
        <v>6.8250000000000002</v>
      </c>
      <c r="AH72" s="29">
        <v>1488.0235527691473</v>
      </c>
      <c r="AI72" s="27" t="s">
        <v>837</v>
      </c>
      <c r="AJ72" s="27">
        <v>65.780314518625985</v>
      </c>
      <c r="AK72" s="27">
        <v>81.867370647989389</v>
      </c>
      <c r="AL72" s="27">
        <v>147.65</v>
      </c>
      <c r="AM72" s="27">
        <v>199.13954999999999</v>
      </c>
      <c r="AN72" s="27">
        <v>54.17</v>
      </c>
      <c r="AO72" s="30">
        <v>3.6709999999999998</v>
      </c>
      <c r="AP72" s="27">
        <v>132.82</v>
      </c>
      <c r="AQ72" s="27">
        <v>168.51</v>
      </c>
      <c r="AR72" s="27">
        <v>107</v>
      </c>
      <c r="AS72" s="27">
        <v>10.26</v>
      </c>
      <c r="AT72" s="27">
        <v>510.31</v>
      </c>
      <c r="AU72" s="27">
        <v>4.74</v>
      </c>
      <c r="AV72" s="27">
        <v>12.93</v>
      </c>
      <c r="AW72" s="27">
        <v>4.99</v>
      </c>
      <c r="AX72" s="27">
        <v>30</v>
      </c>
      <c r="AY72" s="27">
        <v>42.5</v>
      </c>
      <c r="AZ72" s="27">
        <v>3.21</v>
      </c>
      <c r="BA72" s="27">
        <v>1.1499999999999999</v>
      </c>
      <c r="BB72" s="27">
        <v>17.8</v>
      </c>
      <c r="BC72" s="27">
        <v>43.49</v>
      </c>
      <c r="BD72" s="27">
        <v>30.1</v>
      </c>
      <c r="BE72" s="27">
        <v>38.99</v>
      </c>
      <c r="BF72" s="27">
        <v>98</v>
      </c>
      <c r="BG72" s="27">
        <v>5.4958333333333336</v>
      </c>
      <c r="BH72" s="27">
        <v>11.25</v>
      </c>
      <c r="BI72" s="27">
        <v>17</v>
      </c>
      <c r="BJ72" s="27">
        <v>3.36</v>
      </c>
      <c r="BK72" s="27">
        <v>62.5</v>
      </c>
      <c r="BL72" s="27">
        <v>9.6300000000000008</v>
      </c>
      <c r="BM72" s="27">
        <v>11.6</v>
      </c>
    </row>
    <row r="73" spans="1:65" x14ac:dyDescent="0.25">
      <c r="A73" s="13">
        <v>1716580200</v>
      </c>
      <c r="B73" t="s">
        <v>318</v>
      </c>
      <c r="C73" t="s">
        <v>321</v>
      </c>
      <c r="D73" t="s">
        <v>322</v>
      </c>
      <c r="E73" s="27">
        <v>12.82</v>
      </c>
      <c r="F73" s="27">
        <v>5.31</v>
      </c>
      <c r="G73" s="27">
        <v>4.72</v>
      </c>
      <c r="H73" s="27">
        <v>1.42</v>
      </c>
      <c r="I73" s="27">
        <v>1.07</v>
      </c>
      <c r="J73" s="27">
        <v>4.5199999999999996</v>
      </c>
      <c r="K73" s="27">
        <v>4.8600000000000003</v>
      </c>
      <c r="L73" s="27">
        <v>1.62</v>
      </c>
      <c r="M73" s="27">
        <v>4.17</v>
      </c>
      <c r="N73" s="27">
        <v>4.38</v>
      </c>
      <c r="O73" s="27">
        <v>0.75</v>
      </c>
      <c r="P73" s="27">
        <v>2.02</v>
      </c>
      <c r="Q73" s="27">
        <v>3.5</v>
      </c>
      <c r="R73" s="27">
        <v>4.45</v>
      </c>
      <c r="S73" s="27">
        <v>6.32</v>
      </c>
      <c r="T73" s="27">
        <v>3.44</v>
      </c>
      <c r="U73" s="27">
        <v>5.09</v>
      </c>
      <c r="V73" s="27">
        <v>1.49</v>
      </c>
      <c r="W73" s="27">
        <v>2.39</v>
      </c>
      <c r="X73" s="27">
        <v>1.89</v>
      </c>
      <c r="Y73" s="27">
        <v>18.73</v>
      </c>
      <c r="Z73" s="27">
        <v>6.24</v>
      </c>
      <c r="AA73" s="27">
        <v>3.7</v>
      </c>
      <c r="AB73" s="27">
        <v>1.7</v>
      </c>
      <c r="AC73" s="27">
        <v>3.56</v>
      </c>
      <c r="AD73" s="27">
        <v>2.4500000000000002</v>
      </c>
      <c r="AE73" s="29">
        <v>955.75</v>
      </c>
      <c r="AF73" s="29">
        <v>364725</v>
      </c>
      <c r="AG73" s="25">
        <v>7.0000000000000009</v>
      </c>
      <c r="AH73" s="29">
        <v>1819.8933941567068</v>
      </c>
      <c r="AI73" s="27" t="s">
        <v>837</v>
      </c>
      <c r="AJ73" s="27">
        <v>66.661549353514161</v>
      </c>
      <c r="AK73" s="27">
        <v>93.774811477230216</v>
      </c>
      <c r="AL73" s="27">
        <v>160.43</v>
      </c>
      <c r="AM73" s="27">
        <v>199.13955000000001</v>
      </c>
      <c r="AN73" s="27">
        <v>45.01</v>
      </c>
      <c r="AO73" s="30">
        <v>3.3569999999999998</v>
      </c>
      <c r="AP73" s="27">
        <v>87.33</v>
      </c>
      <c r="AQ73" s="27">
        <v>122</v>
      </c>
      <c r="AR73" s="27">
        <v>92.5</v>
      </c>
      <c r="AS73" s="27">
        <v>10.220000000000001</v>
      </c>
      <c r="AT73" s="27">
        <v>435</v>
      </c>
      <c r="AU73" s="27">
        <v>5.29</v>
      </c>
      <c r="AV73" s="27">
        <v>11.18</v>
      </c>
      <c r="AW73" s="27">
        <v>6.59</v>
      </c>
      <c r="AX73" s="27">
        <v>20.67</v>
      </c>
      <c r="AY73" s="27">
        <v>40.67</v>
      </c>
      <c r="AZ73" s="27">
        <v>3.08</v>
      </c>
      <c r="BA73" s="27">
        <v>1</v>
      </c>
      <c r="BB73" s="27">
        <v>17.350000000000001</v>
      </c>
      <c r="BC73" s="27">
        <v>29.99</v>
      </c>
      <c r="BD73" s="27">
        <v>18.690000000000001</v>
      </c>
      <c r="BE73" s="27">
        <v>29.05</v>
      </c>
      <c r="BF73" s="27">
        <v>109</v>
      </c>
      <c r="BG73" s="27">
        <v>12</v>
      </c>
      <c r="BH73" s="27">
        <v>11.49</v>
      </c>
      <c r="BI73" s="27">
        <v>15</v>
      </c>
      <c r="BJ73" s="27">
        <v>3.91</v>
      </c>
      <c r="BK73" s="27">
        <v>57.53</v>
      </c>
      <c r="BL73" s="27">
        <v>9.3000000000000007</v>
      </c>
      <c r="BM73" s="27">
        <v>11.33</v>
      </c>
    </row>
    <row r="74" spans="1:65" x14ac:dyDescent="0.25">
      <c r="A74" s="13">
        <v>1716984280</v>
      </c>
      <c r="B74" t="s">
        <v>318</v>
      </c>
      <c r="C74" t="s">
        <v>858</v>
      </c>
      <c r="D74" t="s">
        <v>819</v>
      </c>
      <c r="E74" s="27">
        <v>12.96</v>
      </c>
      <c r="F74" s="27">
        <v>5.27</v>
      </c>
      <c r="G74" s="27">
        <v>5.32</v>
      </c>
      <c r="H74" s="27">
        <v>1.41</v>
      </c>
      <c r="I74" s="27">
        <v>1.27</v>
      </c>
      <c r="J74" s="27">
        <v>4.9000000000000004</v>
      </c>
      <c r="K74" s="27">
        <v>4.9000000000000004</v>
      </c>
      <c r="L74" s="27">
        <v>1.8</v>
      </c>
      <c r="M74" s="27">
        <v>4.68</v>
      </c>
      <c r="N74" s="27">
        <v>4.05</v>
      </c>
      <c r="O74" s="27">
        <v>0.76</v>
      </c>
      <c r="P74" s="27">
        <v>2.0099999999999998</v>
      </c>
      <c r="Q74" s="27">
        <v>4.01</v>
      </c>
      <c r="R74" s="27">
        <v>4.5199999999999996</v>
      </c>
      <c r="S74" s="27">
        <v>5.91</v>
      </c>
      <c r="T74" s="27">
        <v>4.18</v>
      </c>
      <c r="U74" s="27">
        <v>5.05</v>
      </c>
      <c r="V74" s="27">
        <v>1.79</v>
      </c>
      <c r="W74" s="27">
        <v>2.2999999999999998</v>
      </c>
      <c r="X74" s="27">
        <v>2.12</v>
      </c>
      <c r="Y74" s="27">
        <v>19.86</v>
      </c>
      <c r="Z74" s="27">
        <v>8.34</v>
      </c>
      <c r="AA74" s="27">
        <v>3.9</v>
      </c>
      <c r="AB74" s="27">
        <v>2.02</v>
      </c>
      <c r="AC74" s="27">
        <v>3.96</v>
      </c>
      <c r="AD74" s="27">
        <v>2.68</v>
      </c>
      <c r="AE74" s="29">
        <v>2994.4</v>
      </c>
      <c r="AF74" s="29">
        <v>531717</v>
      </c>
      <c r="AG74" s="25">
        <v>6.88</v>
      </c>
      <c r="AH74" s="29">
        <v>2621.0845341800768</v>
      </c>
      <c r="AI74" s="27" t="s">
        <v>837</v>
      </c>
      <c r="AJ74" s="27">
        <v>77.835654291666671</v>
      </c>
      <c r="AK74" s="27">
        <v>71.277026054814044</v>
      </c>
      <c r="AL74" s="27">
        <v>149.12</v>
      </c>
      <c r="AM74" s="27">
        <v>211.13955000000001</v>
      </c>
      <c r="AN74" s="27">
        <v>78.33</v>
      </c>
      <c r="AO74" s="30">
        <v>3.4382083333333329</v>
      </c>
      <c r="AP74" s="27">
        <v>122.5</v>
      </c>
      <c r="AQ74" s="27">
        <v>166.5</v>
      </c>
      <c r="AR74" s="27">
        <v>131.33000000000001</v>
      </c>
      <c r="AS74" s="27">
        <v>10.77</v>
      </c>
      <c r="AT74" s="27">
        <v>336.89</v>
      </c>
      <c r="AU74" s="27">
        <v>5.42</v>
      </c>
      <c r="AV74" s="27">
        <v>12.84</v>
      </c>
      <c r="AW74" s="27">
        <v>3.99</v>
      </c>
      <c r="AX74" s="27">
        <v>31</v>
      </c>
      <c r="AY74" s="27">
        <v>49.5</v>
      </c>
      <c r="AZ74" s="27">
        <v>3.05</v>
      </c>
      <c r="BA74" s="27">
        <v>1.1399999999999999</v>
      </c>
      <c r="BB74" s="27">
        <v>14</v>
      </c>
      <c r="BC74" s="27">
        <v>33.99</v>
      </c>
      <c r="BD74" s="27">
        <v>26.93</v>
      </c>
      <c r="BE74" s="27">
        <v>30.56</v>
      </c>
      <c r="BF74" s="27">
        <v>79.5</v>
      </c>
      <c r="BG74" s="27">
        <v>21.623333333333335</v>
      </c>
      <c r="BH74" s="27">
        <v>17.649999999999999</v>
      </c>
      <c r="BI74" s="27">
        <v>22.75</v>
      </c>
      <c r="BJ74" s="27">
        <v>3.28</v>
      </c>
      <c r="BK74" s="27">
        <v>80</v>
      </c>
      <c r="BL74" s="27">
        <v>10.28</v>
      </c>
      <c r="BM74" s="27">
        <v>11.71</v>
      </c>
    </row>
    <row r="75" spans="1:65" x14ac:dyDescent="0.25">
      <c r="A75" s="13">
        <v>1719500370</v>
      </c>
      <c r="B75" t="s">
        <v>318</v>
      </c>
      <c r="C75" t="s">
        <v>325</v>
      </c>
      <c r="D75" t="s">
        <v>326</v>
      </c>
      <c r="E75" s="27">
        <v>13.02</v>
      </c>
      <c r="F75" s="27">
        <v>5.37</v>
      </c>
      <c r="G75" s="27">
        <v>4.7</v>
      </c>
      <c r="H75" s="27">
        <v>1.38</v>
      </c>
      <c r="I75" s="27">
        <v>1.04</v>
      </c>
      <c r="J75" s="27">
        <v>4.54</v>
      </c>
      <c r="K75" s="27">
        <v>5.14</v>
      </c>
      <c r="L75" s="27">
        <v>1.58</v>
      </c>
      <c r="M75" s="27">
        <v>4.0599999999999996</v>
      </c>
      <c r="N75" s="27">
        <v>4.3499999999999996</v>
      </c>
      <c r="O75" s="27">
        <v>0.69</v>
      </c>
      <c r="P75" s="27">
        <v>1.98</v>
      </c>
      <c r="Q75" s="27">
        <v>3.61</v>
      </c>
      <c r="R75" s="27">
        <v>4.51</v>
      </c>
      <c r="S75" s="27">
        <v>6.47</v>
      </c>
      <c r="T75" s="27">
        <v>3.59</v>
      </c>
      <c r="U75" s="27">
        <v>5.1100000000000003</v>
      </c>
      <c r="V75" s="27">
        <v>1.45</v>
      </c>
      <c r="W75" s="27">
        <v>2.39</v>
      </c>
      <c r="X75" s="27">
        <v>1.81</v>
      </c>
      <c r="Y75" s="27">
        <v>18.89</v>
      </c>
      <c r="Z75" s="27">
        <v>6.97</v>
      </c>
      <c r="AA75" s="27">
        <v>3.6</v>
      </c>
      <c r="AB75" s="27">
        <v>1.73</v>
      </c>
      <c r="AC75" s="27">
        <v>3.6</v>
      </c>
      <c r="AD75" s="27">
        <v>2.5299999999999998</v>
      </c>
      <c r="AE75" s="29">
        <v>716.67</v>
      </c>
      <c r="AF75" s="29">
        <v>252407</v>
      </c>
      <c r="AG75" s="25">
        <v>6.8849999999999998</v>
      </c>
      <c r="AH75" s="29">
        <v>1244.8659009492692</v>
      </c>
      <c r="AI75" s="27" t="s">
        <v>837</v>
      </c>
      <c r="AJ75" s="27">
        <v>64.565758975831571</v>
      </c>
      <c r="AK75" s="27">
        <v>93.774811477230216</v>
      </c>
      <c r="AL75" s="27">
        <v>158.33999999999997</v>
      </c>
      <c r="AM75" s="27">
        <v>199.13954999999999</v>
      </c>
      <c r="AN75" s="27">
        <v>45</v>
      </c>
      <c r="AO75" s="30">
        <v>3.3420000000000001</v>
      </c>
      <c r="AP75" s="27">
        <v>85</v>
      </c>
      <c r="AQ75" s="27">
        <v>110</v>
      </c>
      <c r="AR75" s="27">
        <v>82</v>
      </c>
      <c r="AS75" s="27">
        <v>10.130000000000001</v>
      </c>
      <c r="AT75" s="27">
        <v>511</v>
      </c>
      <c r="AU75" s="27">
        <v>4.29</v>
      </c>
      <c r="AV75" s="27">
        <v>10.69</v>
      </c>
      <c r="AW75" s="27">
        <v>3.99</v>
      </c>
      <c r="AX75" s="27">
        <v>21</v>
      </c>
      <c r="AY75" s="27">
        <v>36.67</v>
      </c>
      <c r="AZ75" s="27">
        <v>3.07</v>
      </c>
      <c r="BA75" s="27">
        <v>1.25</v>
      </c>
      <c r="BB75" s="27">
        <v>14.5</v>
      </c>
      <c r="BC75" s="27">
        <v>30</v>
      </c>
      <c r="BD75" s="27">
        <v>21.66</v>
      </c>
      <c r="BE75" s="27">
        <v>35</v>
      </c>
      <c r="BF75" s="27">
        <v>57</v>
      </c>
      <c r="BG75" s="27">
        <v>9.99</v>
      </c>
      <c r="BH75" s="27">
        <v>9.99</v>
      </c>
      <c r="BI75" s="27">
        <v>16</v>
      </c>
      <c r="BJ75" s="27">
        <v>2</v>
      </c>
      <c r="BK75" s="27">
        <v>62</v>
      </c>
      <c r="BL75" s="27">
        <v>9.6199999999999992</v>
      </c>
      <c r="BM75" s="27">
        <v>12.81</v>
      </c>
    </row>
    <row r="76" spans="1:65" x14ac:dyDescent="0.25">
      <c r="A76" s="13">
        <v>1728100480</v>
      </c>
      <c r="B76" t="s">
        <v>318</v>
      </c>
      <c r="C76" t="s">
        <v>327</v>
      </c>
      <c r="D76" t="s">
        <v>328</v>
      </c>
      <c r="E76" s="27">
        <v>12.79</v>
      </c>
      <c r="F76" s="27">
        <v>5.32</v>
      </c>
      <c r="G76" s="27">
        <v>4.9400000000000004</v>
      </c>
      <c r="H76" s="27">
        <v>1.38</v>
      </c>
      <c r="I76" s="27">
        <v>1.04</v>
      </c>
      <c r="J76" s="27">
        <v>4.51</v>
      </c>
      <c r="K76" s="27">
        <v>4.82</v>
      </c>
      <c r="L76" s="27">
        <v>1.6</v>
      </c>
      <c r="M76" s="27">
        <v>4.04</v>
      </c>
      <c r="N76" s="27">
        <v>4.2300000000000004</v>
      </c>
      <c r="O76" s="27">
        <v>0.72</v>
      </c>
      <c r="P76" s="27">
        <v>1.98</v>
      </c>
      <c r="Q76" s="27">
        <v>3.57</v>
      </c>
      <c r="R76" s="27">
        <v>4.5</v>
      </c>
      <c r="S76" s="27">
        <v>6.53</v>
      </c>
      <c r="T76" s="27">
        <v>4.1399999999999997</v>
      </c>
      <c r="U76" s="27">
        <v>5.12</v>
      </c>
      <c r="V76" s="27">
        <v>1.55</v>
      </c>
      <c r="W76" s="27">
        <v>2.34</v>
      </c>
      <c r="X76" s="27">
        <v>1.83</v>
      </c>
      <c r="Y76" s="27">
        <v>18.7</v>
      </c>
      <c r="Z76" s="27">
        <v>6.88</v>
      </c>
      <c r="AA76" s="27">
        <v>3.56</v>
      </c>
      <c r="AB76" s="27">
        <v>1.85</v>
      </c>
      <c r="AC76" s="27">
        <v>3.66</v>
      </c>
      <c r="AD76" s="27">
        <v>2.52</v>
      </c>
      <c r="AE76" s="29">
        <v>1186.25</v>
      </c>
      <c r="AF76" s="29">
        <v>329378</v>
      </c>
      <c r="AG76" s="25">
        <v>6.76</v>
      </c>
      <c r="AH76" s="29">
        <v>1603.8970101053831</v>
      </c>
      <c r="AI76" s="27" t="s">
        <v>837</v>
      </c>
      <c r="AJ76" s="27">
        <v>77.878017416666651</v>
      </c>
      <c r="AK76" s="27">
        <v>86.516206249999996</v>
      </c>
      <c r="AL76" s="27">
        <v>164.39999999999998</v>
      </c>
      <c r="AM76" s="27">
        <v>197.52539999999999</v>
      </c>
      <c r="AN76" s="27">
        <v>63.92</v>
      </c>
      <c r="AO76" s="30">
        <v>2.9749642857142859</v>
      </c>
      <c r="AP76" s="27">
        <v>100</v>
      </c>
      <c r="AQ76" s="27">
        <v>120</v>
      </c>
      <c r="AR76" s="27">
        <v>111</v>
      </c>
      <c r="AS76" s="27">
        <v>10.33</v>
      </c>
      <c r="AT76" s="27">
        <v>365.26</v>
      </c>
      <c r="AU76" s="27">
        <v>5.99</v>
      </c>
      <c r="AV76" s="27">
        <v>13.74</v>
      </c>
      <c r="AW76" s="27">
        <v>4.6900000000000004</v>
      </c>
      <c r="AX76" s="27">
        <v>25</v>
      </c>
      <c r="AY76" s="27">
        <v>42.5</v>
      </c>
      <c r="AZ76" s="27">
        <v>3.12</v>
      </c>
      <c r="BA76" s="27">
        <v>1.41</v>
      </c>
      <c r="BB76" s="27">
        <v>13.43</v>
      </c>
      <c r="BC76" s="27">
        <v>40</v>
      </c>
      <c r="BD76" s="27">
        <v>28.99</v>
      </c>
      <c r="BE76" s="27">
        <v>40.659999999999997</v>
      </c>
      <c r="BF76" s="27">
        <v>81.75</v>
      </c>
      <c r="BG76" s="27">
        <v>4.333333333333333</v>
      </c>
      <c r="BH76" s="27">
        <v>8.75</v>
      </c>
      <c r="BI76" s="27">
        <v>20</v>
      </c>
      <c r="BJ76" s="27">
        <v>3.29</v>
      </c>
      <c r="BK76" s="27">
        <v>44</v>
      </c>
      <c r="BL76" s="27">
        <v>10.37</v>
      </c>
      <c r="BM76" s="27">
        <v>12.02</v>
      </c>
    </row>
    <row r="77" spans="1:65" x14ac:dyDescent="0.25">
      <c r="A77" s="13">
        <v>1737900700</v>
      </c>
      <c r="B77" t="s">
        <v>318</v>
      </c>
      <c r="C77" t="s">
        <v>329</v>
      </c>
      <c r="D77" t="s">
        <v>330</v>
      </c>
      <c r="E77" s="27">
        <v>13.14</v>
      </c>
      <c r="F77" s="27">
        <v>5.48</v>
      </c>
      <c r="G77" s="27">
        <v>4.9400000000000004</v>
      </c>
      <c r="H77" s="27">
        <v>1.61</v>
      </c>
      <c r="I77" s="27">
        <v>1.05</v>
      </c>
      <c r="J77" s="27">
        <v>4.71</v>
      </c>
      <c r="K77" s="27">
        <v>5.17</v>
      </c>
      <c r="L77" s="27">
        <v>1.59</v>
      </c>
      <c r="M77" s="27">
        <v>4.43</v>
      </c>
      <c r="N77" s="27">
        <v>3.98</v>
      </c>
      <c r="O77" s="27">
        <v>0.7</v>
      </c>
      <c r="P77" s="27">
        <v>1.96</v>
      </c>
      <c r="Q77" s="27">
        <v>3.54</v>
      </c>
      <c r="R77" s="27">
        <v>4.5199999999999996</v>
      </c>
      <c r="S77" s="27">
        <v>6.6</v>
      </c>
      <c r="T77" s="27">
        <v>3.86</v>
      </c>
      <c r="U77" s="27">
        <v>5.25</v>
      </c>
      <c r="V77" s="27">
        <v>1.47</v>
      </c>
      <c r="W77" s="27">
        <v>2.41</v>
      </c>
      <c r="X77" s="27">
        <v>1.83</v>
      </c>
      <c r="Y77" s="27">
        <v>18.8</v>
      </c>
      <c r="Z77" s="27">
        <v>7.13</v>
      </c>
      <c r="AA77" s="27">
        <v>3.66</v>
      </c>
      <c r="AB77" s="27">
        <v>1.68</v>
      </c>
      <c r="AC77" s="27">
        <v>3.64</v>
      </c>
      <c r="AD77" s="27">
        <v>2.58</v>
      </c>
      <c r="AE77" s="29">
        <v>925</v>
      </c>
      <c r="AF77" s="29">
        <v>340000</v>
      </c>
      <c r="AG77" s="25">
        <v>6.69</v>
      </c>
      <c r="AH77" s="29">
        <v>1643.7677261691369</v>
      </c>
      <c r="AI77" s="27" t="s">
        <v>837</v>
      </c>
      <c r="AJ77" s="27">
        <v>65.780314518625985</v>
      </c>
      <c r="AK77" s="27">
        <v>93.482675935563563</v>
      </c>
      <c r="AL77" s="27">
        <v>159.26</v>
      </c>
      <c r="AM77" s="27">
        <v>197.52539999999999</v>
      </c>
      <c r="AN77" s="27">
        <v>55</v>
      </c>
      <c r="AO77" s="30">
        <v>3.5918000000000001</v>
      </c>
      <c r="AP77" s="27">
        <v>125</v>
      </c>
      <c r="AQ77" s="27">
        <v>120</v>
      </c>
      <c r="AR77" s="27">
        <v>75</v>
      </c>
      <c r="AS77" s="27">
        <v>10.25</v>
      </c>
      <c r="AT77" s="27">
        <v>457.35</v>
      </c>
      <c r="AU77" s="27">
        <v>5.24</v>
      </c>
      <c r="AV77" s="27">
        <v>14.37</v>
      </c>
      <c r="AW77" s="27">
        <v>5.64</v>
      </c>
      <c r="AX77" s="27">
        <v>25</v>
      </c>
      <c r="AY77" s="27">
        <v>39</v>
      </c>
      <c r="AZ77" s="27">
        <v>3.16</v>
      </c>
      <c r="BA77" s="27">
        <v>1.34</v>
      </c>
      <c r="BB77" s="27">
        <v>17.2</v>
      </c>
      <c r="BC77" s="27">
        <v>34.99</v>
      </c>
      <c r="BD77" s="27">
        <v>24.99</v>
      </c>
      <c r="BE77" s="27">
        <v>34.99</v>
      </c>
      <c r="BF77" s="27">
        <v>90</v>
      </c>
      <c r="BG77" s="27">
        <v>11.99</v>
      </c>
      <c r="BH77" s="27">
        <v>8.74</v>
      </c>
      <c r="BI77" s="27">
        <v>15</v>
      </c>
      <c r="BJ77" s="27">
        <v>2.4</v>
      </c>
      <c r="BK77" s="27">
        <v>47</v>
      </c>
      <c r="BL77" s="27">
        <v>10.39</v>
      </c>
      <c r="BM77" s="27">
        <v>14.32</v>
      </c>
    </row>
    <row r="78" spans="1:65" x14ac:dyDescent="0.25">
      <c r="A78" s="13">
        <v>1740420800</v>
      </c>
      <c r="B78" t="s">
        <v>318</v>
      </c>
      <c r="C78" t="s">
        <v>331</v>
      </c>
      <c r="D78" t="s">
        <v>332</v>
      </c>
      <c r="E78" s="27">
        <v>13.32</v>
      </c>
      <c r="F78" s="27">
        <v>5.49</v>
      </c>
      <c r="G78" s="27">
        <v>4.66</v>
      </c>
      <c r="H78" s="27">
        <v>1.42</v>
      </c>
      <c r="I78" s="27">
        <v>1.08</v>
      </c>
      <c r="J78" s="27">
        <v>4.54</v>
      </c>
      <c r="K78" s="27">
        <v>4.6100000000000003</v>
      </c>
      <c r="L78" s="27">
        <v>1.63</v>
      </c>
      <c r="M78" s="27">
        <v>4</v>
      </c>
      <c r="N78" s="27">
        <v>3.98</v>
      </c>
      <c r="O78" s="27">
        <v>0.75</v>
      </c>
      <c r="P78" s="27">
        <v>1.98</v>
      </c>
      <c r="Q78" s="27">
        <v>3.5</v>
      </c>
      <c r="R78" s="27">
        <v>4.38</v>
      </c>
      <c r="S78" s="27">
        <v>6.02</v>
      </c>
      <c r="T78" s="27">
        <v>4</v>
      </c>
      <c r="U78" s="27">
        <v>5.01</v>
      </c>
      <c r="V78" s="27">
        <v>1.45</v>
      </c>
      <c r="W78" s="27">
        <v>2.33</v>
      </c>
      <c r="X78" s="27">
        <v>1.84</v>
      </c>
      <c r="Y78" s="27">
        <v>18.63</v>
      </c>
      <c r="Z78" s="27">
        <v>6.51</v>
      </c>
      <c r="AA78" s="27">
        <v>3.69</v>
      </c>
      <c r="AB78" s="27">
        <v>1.67</v>
      </c>
      <c r="AC78" s="27">
        <v>3.59</v>
      </c>
      <c r="AD78" s="27">
        <v>2.46</v>
      </c>
      <c r="AE78" s="29">
        <v>1050</v>
      </c>
      <c r="AF78" s="29">
        <v>286675</v>
      </c>
      <c r="AG78" s="25">
        <v>6.75</v>
      </c>
      <c r="AH78" s="29">
        <v>1394.5264450026982</v>
      </c>
      <c r="AI78" s="27" t="s">
        <v>837</v>
      </c>
      <c r="AJ78" s="27">
        <v>77.710582208333335</v>
      </c>
      <c r="AK78" s="27">
        <v>71.07249555481404</v>
      </c>
      <c r="AL78" s="27">
        <v>148.77999999999997</v>
      </c>
      <c r="AM78" s="27">
        <v>199.13954999999999</v>
      </c>
      <c r="AN78" s="27">
        <v>80</v>
      </c>
      <c r="AO78" s="30">
        <v>3.4775</v>
      </c>
      <c r="AP78" s="27">
        <v>80</v>
      </c>
      <c r="AQ78" s="27">
        <v>165</v>
      </c>
      <c r="AR78" s="27">
        <v>99.99</v>
      </c>
      <c r="AS78" s="27">
        <v>10.35</v>
      </c>
      <c r="AT78" s="27">
        <v>513</v>
      </c>
      <c r="AU78" s="27">
        <v>3.79</v>
      </c>
      <c r="AV78" s="27">
        <v>10.99</v>
      </c>
      <c r="AW78" s="27">
        <v>4.34</v>
      </c>
      <c r="AX78" s="27">
        <v>20</v>
      </c>
      <c r="AY78" s="27">
        <v>30</v>
      </c>
      <c r="AZ78" s="27">
        <v>3.08</v>
      </c>
      <c r="BA78" s="27">
        <v>1.02</v>
      </c>
      <c r="BB78" s="27">
        <v>12.55</v>
      </c>
      <c r="BC78" s="27">
        <v>24.99</v>
      </c>
      <c r="BD78" s="27">
        <v>29.99</v>
      </c>
      <c r="BE78" s="27">
        <v>30.39</v>
      </c>
      <c r="BF78" s="27">
        <v>60</v>
      </c>
      <c r="BG78" s="27">
        <v>4.916666666666667</v>
      </c>
      <c r="BH78" s="27">
        <v>12.69</v>
      </c>
      <c r="BI78" s="27">
        <v>14</v>
      </c>
      <c r="BJ78" s="27">
        <v>3.13</v>
      </c>
      <c r="BK78" s="27">
        <v>68</v>
      </c>
      <c r="BL78" s="27">
        <v>9.66</v>
      </c>
      <c r="BM78" s="27">
        <v>10.82</v>
      </c>
    </row>
    <row r="79" spans="1:65" x14ac:dyDescent="0.25">
      <c r="A79" s="13">
        <v>1744100870</v>
      </c>
      <c r="B79" t="s">
        <v>318</v>
      </c>
      <c r="C79" t="s">
        <v>333</v>
      </c>
      <c r="D79" t="s">
        <v>334</v>
      </c>
      <c r="E79" s="27">
        <v>12.98</v>
      </c>
      <c r="F79" s="27">
        <v>5.31</v>
      </c>
      <c r="G79" s="27">
        <v>4.5199999999999996</v>
      </c>
      <c r="H79" s="27">
        <v>1.35</v>
      </c>
      <c r="I79" s="27">
        <v>1.03</v>
      </c>
      <c r="J79" s="27">
        <v>4.54</v>
      </c>
      <c r="K79" s="27">
        <v>4.71</v>
      </c>
      <c r="L79" s="27">
        <v>1.61</v>
      </c>
      <c r="M79" s="27">
        <v>4.1100000000000003</v>
      </c>
      <c r="N79" s="27">
        <v>4.43</v>
      </c>
      <c r="O79" s="27">
        <v>0.75</v>
      </c>
      <c r="P79" s="27">
        <v>1.98</v>
      </c>
      <c r="Q79" s="27">
        <v>3.3</v>
      </c>
      <c r="R79" s="27">
        <v>4.4800000000000004</v>
      </c>
      <c r="S79" s="27">
        <v>6.36</v>
      </c>
      <c r="T79" s="27">
        <v>3.58</v>
      </c>
      <c r="U79" s="27">
        <v>5.1100000000000003</v>
      </c>
      <c r="V79" s="27">
        <v>1.46</v>
      </c>
      <c r="W79" s="27">
        <v>2.33</v>
      </c>
      <c r="X79" s="27">
        <v>1.81</v>
      </c>
      <c r="Y79" s="27">
        <v>18.66</v>
      </c>
      <c r="Z79" s="27">
        <v>6.49</v>
      </c>
      <c r="AA79" s="27">
        <v>3.72</v>
      </c>
      <c r="AB79" s="27">
        <v>1.69</v>
      </c>
      <c r="AC79" s="27">
        <v>3.63</v>
      </c>
      <c r="AD79" s="27">
        <v>2.46</v>
      </c>
      <c r="AE79" s="29">
        <v>1126.33</v>
      </c>
      <c r="AF79" s="29">
        <v>385000</v>
      </c>
      <c r="AG79" s="25">
        <v>6.63</v>
      </c>
      <c r="AH79" s="29">
        <v>1849.8526257556971</v>
      </c>
      <c r="AI79" s="27" t="s">
        <v>837</v>
      </c>
      <c r="AJ79" s="27">
        <v>88.048584611259855</v>
      </c>
      <c r="AK79" s="27">
        <v>93.775077602230212</v>
      </c>
      <c r="AL79" s="27">
        <v>181.82999999999998</v>
      </c>
      <c r="AM79" s="27">
        <v>199.13954999999999</v>
      </c>
      <c r="AN79" s="27">
        <v>67.5</v>
      </c>
      <c r="AO79" s="30">
        <v>3.4005000000000001</v>
      </c>
      <c r="AP79" s="27">
        <v>112.5</v>
      </c>
      <c r="AQ79" s="27">
        <v>125</v>
      </c>
      <c r="AR79" s="27">
        <v>100</v>
      </c>
      <c r="AS79" s="27">
        <v>10.15</v>
      </c>
      <c r="AT79" s="27">
        <v>494</v>
      </c>
      <c r="AU79" s="27">
        <v>4.49</v>
      </c>
      <c r="AV79" s="27">
        <v>14.49</v>
      </c>
      <c r="AW79" s="27">
        <v>3.82</v>
      </c>
      <c r="AX79" s="27">
        <v>15</v>
      </c>
      <c r="AY79" s="27">
        <v>30</v>
      </c>
      <c r="AZ79" s="27">
        <v>3.12</v>
      </c>
      <c r="BA79" s="27">
        <v>1.02</v>
      </c>
      <c r="BB79" s="27">
        <v>14.99</v>
      </c>
      <c r="BC79" s="27">
        <v>16.989999999999998</v>
      </c>
      <c r="BD79" s="27">
        <v>21.99</v>
      </c>
      <c r="BE79" s="27">
        <v>29.99</v>
      </c>
      <c r="BF79" s="27">
        <v>75</v>
      </c>
      <c r="BG79" s="27">
        <v>9.24</v>
      </c>
      <c r="BH79" s="27">
        <v>10.69</v>
      </c>
      <c r="BI79" s="27">
        <v>20</v>
      </c>
      <c r="BJ79" s="27">
        <v>3.88</v>
      </c>
      <c r="BK79" s="27">
        <v>50</v>
      </c>
      <c r="BL79" s="27">
        <v>9.35</v>
      </c>
      <c r="BM79" s="27">
        <v>11.15</v>
      </c>
    </row>
    <row r="80" spans="1:65" x14ac:dyDescent="0.25">
      <c r="A80" s="13">
        <v>1814020100</v>
      </c>
      <c r="B80" t="s">
        <v>335</v>
      </c>
      <c r="C80" t="s">
        <v>336</v>
      </c>
      <c r="D80" t="s">
        <v>337</v>
      </c>
      <c r="E80" s="27">
        <v>13.15</v>
      </c>
      <c r="F80" s="27">
        <v>5.4</v>
      </c>
      <c r="G80" s="27">
        <v>5.07</v>
      </c>
      <c r="H80" s="27">
        <v>1.69</v>
      </c>
      <c r="I80" s="27">
        <v>1.2</v>
      </c>
      <c r="J80" s="27">
        <v>4.74</v>
      </c>
      <c r="K80" s="27">
        <v>5.39</v>
      </c>
      <c r="L80" s="27">
        <v>1.66</v>
      </c>
      <c r="M80" s="27">
        <v>4.43</v>
      </c>
      <c r="N80" s="27">
        <v>4.2300000000000004</v>
      </c>
      <c r="O80" s="27">
        <v>0.69</v>
      </c>
      <c r="P80" s="27">
        <v>1.98</v>
      </c>
      <c r="Q80" s="27">
        <v>3.76</v>
      </c>
      <c r="R80" s="27">
        <v>4.34</v>
      </c>
      <c r="S80" s="27">
        <v>6.07</v>
      </c>
      <c r="T80" s="27">
        <v>3.95</v>
      </c>
      <c r="U80" s="27">
        <v>5.37</v>
      </c>
      <c r="V80" s="27">
        <v>1.5</v>
      </c>
      <c r="W80" s="27">
        <v>2.64</v>
      </c>
      <c r="X80" s="27">
        <v>1.91</v>
      </c>
      <c r="Y80" s="27">
        <v>19.809999999999999</v>
      </c>
      <c r="Z80" s="27">
        <v>7.53</v>
      </c>
      <c r="AA80" s="27">
        <v>3.8</v>
      </c>
      <c r="AB80" s="27">
        <v>1.69</v>
      </c>
      <c r="AC80" s="27">
        <v>3.72</v>
      </c>
      <c r="AD80" s="27">
        <v>2.71</v>
      </c>
      <c r="AE80" s="29">
        <v>1348.3</v>
      </c>
      <c r="AF80" s="29">
        <v>474662</v>
      </c>
      <c r="AG80" s="25">
        <v>6.8900000000000006</v>
      </c>
      <c r="AH80" s="29">
        <v>2342.2127532314885</v>
      </c>
      <c r="AI80" s="27" t="s">
        <v>837</v>
      </c>
      <c r="AJ80" s="27">
        <v>99.755718376597756</v>
      </c>
      <c r="AK80" s="27">
        <v>109.26579403471787</v>
      </c>
      <c r="AL80" s="27">
        <v>209.03</v>
      </c>
      <c r="AM80" s="27">
        <v>191.12655000000001</v>
      </c>
      <c r="AN80" s="27">
        <v>38.74</v>
      </c>
      <c r="AO80" s="30">
        <v>3.4510000000000001</v>
      </c>
      <c r="AP80" s="27">
        <v>167.5</v>
      </c>
      <c r="AQ80" s="27">
        <v>104.43</v>
      </c>
      <c r="AR80" s="27">
        <v>97</v>
      </c>
      <c r="AS80" s="27">
        <v>10.62</v>
      </c>
      <c r="AT80" s="27">
        <v>462.65</v>
      </c>
      <c r="AU80" s="27">
        <v>5.79</v>
      </c>
      <c r="AV80" s="27">
        <v>11.77</v>
      </c>
      <c r="AW80" s="27">
        <v>4.3</v>
      </c>
      <c r="AX80" s="27">
        <v>25</v>
      </c>
      <c r="AY80" s="27">
        <v>45</v>
      </c>
      <c r="AZ80" s="27">
        <v>3.16</v>
      </c>
      <c r="BA80" s="27">
        <v>1.36</v>
      </c>
      <c r="BB80" s="27">
        <v>14.02</v>
      </c>
      <c r="BC80" s="27">
        <v>37.97</v>
      </c>
      <c r="BD80" s="27">
        <v>27.5</v>
      </c>
      <c r="BE80" s="27">
        <v>39.99</v>
      </c>
      <c r="BF80" s="27">
        <v>114.66</v>
      </c>
      <c r="BG80" s="27">
        <v>11.99</v>
      </c>
      <c r="BH80" s="27">
        <v>11.69</v>
      </c>
      <c r="BI80" s="27">
        <v>15</v>
      </c>
      <c r="BJ80" s="27">
        <v>3.09</v>
      </c>
      <c r="BK80" s="27">
        <v>51.25</v>
      </c>
      <c r="BL80" s="27">
        <v>10.93</v>
      </c>
      <c r="BM80" s="27">
        <v>14.38</v>
      </c>
    </row>
    <row r="81" spans="1:65" x14ac:dyDescent="0.25">
      <c r="A81" s="13">
        <v>1821780340</v>
      </c>
      <c r="B81" t="s">
        <v>335</v>
      </c>
      <c r="C81" t="s">
        <v>340</v>
      </c>
      <c r="D81" t="s">
        <v>341</v>
      </c>
      <c r="E81" s="27">
        <v>13.26</v>
      </c>
      <c r="F81" s="27">
        <v>5.37</v>
      </c>
      <c r="G81" s="27">
        <v>4.59</v>
      </c>
      <c r="H81" s="27">
        <v>1.36</v>
      </c>
      <c r="I81" s="27">
        <v>1.04</v>
      </c>
      <c r="J81" s="27">
        <v>4.4800000000000004</v>
      </c>
      <c r="K81" s="27">
        <v>4.88</v>
      </c>
      <c r="L81" s="27">
        <v>1.58</v>
      </c>
      <c r="M81" s="27">
        <v>4.1399999999999997</v>
      </c>
      <c r="N81" s="27">
        <v>4.38</v>
      </c>
      <c r="O81" s="27">
        <v>0.75</v>
      </c>
      <c r="P81" s="27">
        <v>1.98</v>
      </c>
      <c r="Q81" s="27">
        <v>3.32</v>
      </c>
      <c r="R81" s="27">
        <v>4.4400000000000004</v>
      </c>
      <c r="S81" s="27">
        <v>6.21</v>
      </c>
      <c r="T81" s="27">
        <v>3.66</v>
      </c>
      <c r="U81" s="27">
        <v>5.0599999999999996</v>
      </c>
      <c r="V81" s="27">
        <v>1.45</v>
      </c>
      <c r="W81" s="27">
        <v>2.29</v>
      </c>
      <c r="X81" s="27">
        <v>1.8</v>
      </c>
      <c r="Y81" s="27">
        <v>18.61</v>
      </c>
      <c r="Z81" s="27">
        <v>6.1</v>
      </c>
      <c r="AA81" s="27">
        <v>3.28</v>
      </c>
      <c r="AB81" s="27">
        <v>1.68</v>
      </c>
      <c r="AC81" s="27">
        <v>3.54</v>
      </c>
      <c r="AD81" s="27">
        <v>2.46</v>
      </c>
      <c r="AE81" s="29">
        <v>1038.33</v>
      </c>
      <c r="AF81" s="29">
        <v>352460</v>
      </c>
      <c r="AG81" s="25">
        <v>7.2725</v>
      </c>
      <c r="AH81" s="29">
        <v>1807.334854398048</v>
      </c>
      <c r="AI81" s="27" t="s">
        <v>837</v>
      </c>
      <c r="AJ81" s="27">
        <v>118.42505426666668</v>
      </c>
      <c r="AK81" s="27">
        <v>119.87423715360698</v>
      </c>
      <c r="AL81" s="27">
        <v>238.3</v>
      </c>
      <c r="AM81" s="27">
        <v>191.12655000000001</v>
      </c>
      <c r="AN81" s="27">
        <v>55.57</v>
      </c>
      <c r="AO81" s="30">
        <v>3.2221250000000001</v>
      </c>
      <c r="AP81" s="27">
        <v>94.5</v>
      </c>
      <c r="AQ81" s="27">
        <v>101.7</v>
      </c>
      <c r="AR81" s="27">
        <v>106.35</v>
      </c>
      <c r="AS81" s="27">
        <v>10.18</v>
      </c>
      <c r="AT81" s="27">
        <v>480.17</v>
      </c>
      <c r="AU81" s="27">
        <v>5.19</v>
      </c>
      <c r="AV81" s="27">
        <v>11.84</v>
      </c>
      <c r="AW81" s="27">
        <v>4.97</v>
      </c>
      <c r="AX81" s="27">
        <v>25.2</v>
      </c>
      <c r="AY81" s="27">
        <v>42</v>
      </c>
      <c r="AZ81" s="27">
        <v>3.09</v>
      </c>
      <c r="BA81" s="27">
        <v>0.98</v>
      </c>
      <c r="BB81" s="27">
        <v>18.75</v>
      </c>
      <c r="BC81" s="27">
        <v>34.659999999999997</v>
      </c>
      <c r="BD81" s="27">
        <v>31.33</v>
      </c>
      <c r="BE81" s="27">
        <v>30.74</v>
      </c>
      <c r="BF81" s="27">
        <v>91.43</v>
      </c>
      <c r="BG81" s="27">
        <v>4.1658333333333335</v>
      </c>
      <c r="BH81" s="27">
        <v>13</v>
      </c>
      <c r="BI81" s="27">
        <v>15</v>
      </c>
      <c r="BJ81" s="27">
        <v>4.24</v>
      </c>
      <c r="BK81" s="27">
        <v>76</v>
      </c>
      <c r="BL81" s="27">
        <v>9.66</v>
      </c>
      <c r="BM81" s="27">
        <v>11.84</v>
      </c>
    </row>
    <row r="82" spans="1:65" x14ac:dyDescent="0.25">
      <c r="A82" s="13">
        <v>1823060400</v>
      </c>
      <c r="B82" t="s">
        <v>335</v>
      </c>
      <c r="C82" t="s">
        <v>342</v>
      </c>
      <c r="D82" t="s">
        <v>343</v>
      </c>
      <c r="E82" s="27">
        <v>12.78</v>
      </c>
      <c r="F82" s="27">
        <v>5.32</v>
      </c>
      <c r="G82" s="27">
        <v>5.07</v>
      </c>
      <c r="H82" s="27">
        <v>1.63</v>
      </c>
      <c r="I82" s="27">
        <v>1.1499999999999999</v>
      </c>
      <c r="J82" s="27">
        <v>4.72</v>
      </c>
      <c r="K82" s="27">
        <v>5.28</v>
      </c>
      <c r="L82" s="27">
        <v>1.67</v>
      </c>
      <c r="M82" s="27">
        <v>4.55</v>
      </c>
      <c r="N82" s="27">
        <v>4.2300000000000004</v>
      </c>
      <c r="O82" s="27">
        <v>0.7</v>
      </c>
      <c r="P82" s="27">
        <v>1.98</v>
      </c>
      <c r="Q82" s="27">
        <v>3.65</v>
      </c>
      <c r="R82" s="27">
        <v>4.43</v>
      </c>
      <c r="S82" s="27">
        <v>6.48</v>
      </c>
      <c r="T82" s="27">
        <v>4.04</v>
      </c>
      <c r="U82" s="27">
        <v>5.33</v>
      </c>
      <c r="V82" s="27">
        <v>1.51</v>
      </c>
      <c r="W82" s="27">
        <v>2.5</v>
      </c>
      <c r="X82" s="27">
        <v>1.9</v>
      </c>
      <c r="Y82" s="27">
        <v>19.59</v>
      </c>
      <c r="Z82" s="27">
        <v>7.83</v>
      </c>
      <c r="AA82" s="27">
        <v>3.81</v>
      </c>
      <c r="AB82" s="27">
        <v>1.78</v>
      </c>
      <c r="AC82" s="27">
        <v>3.76</v>
      </c>
      <c r="AD82" s="27">
        <v>2.66</v>
      </c>
      <c r="AE82" s="29">
        <v>1158.33</v>
      </c>
      <c r="AF82" s="29">
        <v>323912</v>
      </c>
      <c r="AG82" s="25">
        <v>6.6950000000000012</v>
      </c>
      <c r="AH82" s="29">
        <v>1566.7931465800614</v>
      </c>
      <c r="AI82" s="27" t="s">
        <v>837</v>
      </c>
      <c r="AJ82" s="27">
        <v>107.70315086135066</v>
      </c>
      <c r="AK82" s="27">
        <v>94.813165302715035</v>
      </c>
      <c r="AL82" s="27">
        <v>202.51</v>
      </c>
      <c r="AM82" s="27">
        <v>191.12655000000001</v>
      </c>
      <c r="AN82" s="27">
        <v>65.8</v>
      </c>
      <c r="AO82" s="30">
        <v>3.3971666666666667</v>
      </c>
      <c r="AP82" s="27">
        <v>94.33</v>
      </c>
      <c r="AQ82" s="27">
        <v>125.33</v>
      </c>
      <c r="AR82" s="27">
        <v>110</v>
      </c>
      <c r="AS82" s="27">
        <v>10.47</v>
      </c>
      <c r="AT82" s="27">
        <v>525.62</v>
      </c>
      <c r="AU82" s="27">
        <v>4.59</v>
      </c>
      <c r="AV82" s="27">
        <v>12.39</v>
      </c>
      <c r="AW82" s="27">
        <v>4.78</v>
      </c>
      <c r="AX82" s="27">
        <v>21.33</v>
      </c>
      <c r="AY82" s="27">
        <v>34</v>
      </c>
      <c r="AZ82" s="27">
        <v>3.06</v>
      </c>
      <c r="BA82" s="27">
        <v>1.39</v>
      </c>
      <c r="BB82" s="27">
        <v>13.31</v>
      </c>
      <c r="BC82" s="27">
        <v>41</v>
      </c>
      <c r="BD82" s="27">
        <v>36</v>
      </c>
      <c r="BE82" s="27">
        <v>32.83</v>
      </c>
      <c r="BF82" s="27">
        <v>84</v>
      </c>
      <c r="BG82" s="27">
        <v>20.495833333333334</v>
      </c>
      <c r="BH82" s="27">
        <v>13.56</v>
      </c>
      <c r="BI82" s="27">
        <v>16.5</v>
      </c>
      <c r="BJ82" s="27">
        <v>3.29</v>
      </c>
      <c r="BK82" s="27">
        <v>56.33</v>
      </c>
      <c r="BL82" s="27">
        <v>10.46</v>
      </c>
      <c r="BM82" s="27">
        <v>14.26</v>
      </c>
    </row>
    <row r="83" spans="1:65" x14ac:dyDescent="0.25">
      <c r="A83" s="13">
        <v>1826900550</v>
      </c>
      <c r="B83" t="s">
        <v>335</v>
      </c>
      <c r="C83" t="s">
        <v>876</v>
      </c>
      <c r="D83" t="s">
        <v>344</v>
      </c>
      <c r="E83" s="27">
        <v>13.08</v>
      </c>
      <c r="F83" s="27">
        <v>5.33</v>
      </c>
      <c r="G83" s="27">
        <v>5.03</v>
      </c>
      <c r="H83" s="27">
        <v>1.59</v>
      </c>
      <c r="I83" s="27">
        <v>1.1399999999999999</v>
      </c>
      <c r="J83" s="27">
        <v>4.6900000000000004</v>
      </c>
      <c r="K83" s="27">
        <v>5.18</v>
      </c>
      <c r="L83" s="27">
        <v>1.65</v>
      </c>
      <c r="M83" s="27">
        <v>4.49</v>
      </c>
      <c r="N83" s="27">
        <v>4.24</v>
      </c>
      <c r="O83" s="27">
        <v>0.7</v>
      </c>
      <c r="P83" s="27">
        <v>1.98</v>
      </c>
      <c r="Q83" s="27">
        <v>3.63</v>
      </c>
      <c r="R83" s="27">
        <v>4.42</v>
      </c>
      <c r="S83" s="27">
        <v>6.32</v>
      </c>
      <c r="T83" s="27">
        <v>4.05</v>
      </c>
      <c r="U83" s="27">
        <v>5.32</v>
      </c>
      <c r="V83" s="27">
        <v>1.51</v>
      </c>
      <c r="W83" s="27">
        <v>2.4700000000000002</v>
      </c>
      <c r="X83" s="27">
        <v>1.89</v>
      </c>
      <c r="Y83" s="27">
        <v>19.57</v>
      </c>
      <c r="Z83" s="27">
        <v>7.54</v>
      </c>
      <c r="AA83" s="27">
        <v>3.73</v>
      </c>
      <c r="AB83" s="27">
        <v>1.77</v>
      </c>
      <c r="AC83" s="27">
        <v>3.73</v>
      </c>
      <c r="AD83" s="27">
        <v>2.67</v>
      </c>
      <c r="AE83" s="29">
        <v>1344.3</v>
      </c>
      <c r="AF83" s="29">
        <v>366093</v>
      </c>
      <c r="AG83" s="25">
        <v>6.64</v>
      </c>
      <c r="AH83" s="29">
        <v>1760.8243069422374</v>
      </c>
      <c r="AI83" s="27" t="s">
        <v>837</v>
      </c>
      <c r="AJ83" s="27">
        <v>111.4321391905992</v>
      </c>
      <c r="AK83" s="27">
        <v>93.990632679053391</v>
      </c>
      <c r="AL83" s="27">
        <v>205.42000000000002</v>
      </c>
      <c r="AM83" s="27">
        <v>191.12655000000001</v>
      </c>
      <c r="AN83" s="27">
        <v>54.2</v>
      </c>
      <c r="AO83" s="30">
        <v>3.3914999999999997</v>
      </c>
      <c r="AP83" s="27">
        <v>73.12</v>
      </c>
      <c r="AQ83" s="27">
        <v>92.3</v>
      </c>
      <c r="AR83" s="27">
        <v>106.88</v>
      </c>
      <c r="AS83" s="27">
        <v>10.51</v>
      </c>
      <c r="AT83" s="27">
        <v>500.65</v>
      </c>
      <c r="AU83" s="27">
        <v>4.5999999999999996</v>
      </c>
      <c r="AV83" s="27">
        <v>12.39</v>
      </c>
      <c r="AW83" s="27">
        <v>4.67</v>
      </c>
      <c r="AX83" s="27">
        <v>19</v>
      </c>
      <c r="AY83" s="27">
        <v>38.5</v>
      </c>
      <c r="AZ83" s="27">
        <v>3.08</v>
      </c>
      <c r="BA83" s="27">
        <v>1.33</v>
      </c>
      <c r="BB83" s="27">
        <v>14.35</v>
      </c>
      <c r="BC83" s="27">
        <v>47.24</v>
      </c>
      <c r="BD83" s="27">
        <v>30.56</v>
      </c>
      <c r="BE83" s="27">
        <v>36.96</v>
      </c>
      <c r="BF83" s="27">
        <v>68.98</v>
      </c>
      <c r="BG83" s="27">
        <v>14.99</v>
      </c>
      <c r="BH83" s="27">
        <v>10.67</v>
      </c>
      <c r="BI83" s="27">
        <v>18.2</v>
      </c>
      <c r="BJ83" s="27">
        <v>3.63</v>
      </c>
      <c r="BK83" s="27">
        <v>65.099999999999994</v>
      </c>
      <c r="BL83" s="27">
        <v>10.63</v>
      </c>
      <c r="BM83" s="27">
        <v>14.12</v>
      </c>
    </row>
    <row r="84" spans="1:65" x14ac:dyDescent="0.25">
      <c r="A84" s="13">
        <v>1829020100</v>
      </c>
      <c r="B84" t="s">
        <v>335</v>
      </c>
      <c r="C84" t="s">
        <v>345</v>
      </c>
      <c r="D84" t="s">
        <v>346</v>
      </c>
      <c r="E84" s="27">
        <v>12.73</v>
      </c>
      <c r="F84" s="27">
        <v>5.33</v>
      </c>
      <c r="G84" s="27">
        <v>5.13</v>
      </c>
      <c r="H84" s="27">
        <v>1.59</v>
      </c>
      <c r="I84" s="27">
        <v>1.1000000000000001</v>
      </c>
      <c r="J84" s="27">
        <v>4.6500000000000004</v>
      </c>
      <c r="K84" s="27">
        <v>5.35</v>
      </c>
      <c r="L84" s="27">
        <v>1.65</v>
      </c>
      <c r="M84" s="27">
        <v>4.54</v>
      </c>
      <c r="N84" s="27">
        <v>4.24</v>
      </c>
      <c r="O84" s="27">
        <v>0.69</v>
      </c>
      <c r="P84" s="27">
        <v>1.98</v>
      </c>
      <c r="Q84" s="27">
        <v>3.52</v>
      </c>
      <c r="R84" s="27">
        <v>4.45</v>
      </c>
      <c r="S84" s="27">
        <v>6.4</v>
      </c>
      <c r="T84" s="27">
        <v>3.96</v>
      </c>
      <c r="U84" s="27">
        <v>5.15</v>
      </c>
      <c r="V84" s="27">
        <v>1.49</v>
      </c>
      <c r="W84" s="27">
        <v>2.4700000000000002</v>
      </c>
      <c r="X84" s="27">
        <v>1.89</v>
      </c>
      <c r="Y84" s="27">
        <v>19.16</v>
      </c>
      <c r="Z84" s="27">
        <v>7.8</v>
      </c>
      <c r="AA84" s="27">
        <v>3.79</v>
      </c>
      <c r="AB84" s="27">
        <v>1.69</v>
      </c>
      <c r="AC84" s="27">
        <v>3.73</v>
      </c>
      <c r="AD84" s="27">
        <v>2.57</v>
      </c>
      <c r="AE84" s="29">
        <v>763.33</v>
      </c>
      <c r="AF84" s="29">
        <v>311667</v>
      </c>
      <c r="AG84" s="25">
        <v>6.7366666666666672</v>
      </c>
      <c r="AH84" s="29">
        <v>1514.0285319160337</v>
      </c>
      <c r="AI84" s="27" t="s">
        <v>837</v>
      </c>
      <c r="AJ84" s="27">
        <v>94.757302294166664</v>
      </c>
      <c r="AK84" s="27">
        <v>119.74985431630007</v>
      </c>
      <c r="AL84" s="27">
        <v>214.51</v>
      </c>
      <c r="AM84" s="27">
        <v>191.12655000000001</v>
      </c>
      <c r="AN84" s="27">
        <v>40</v>
      </c>
      <c r="AO84" s="30">
        <v>3.4045000000000001</v>
      </c>
      <c r="AP84" s="27">
        <v>138</v>
      </c>
      <c r="AQ84" s="27">
        <v>128.66999999999999</v>
      </c>
      <c r="AR84" s="27">
        <v>95.67</v>
      </c>
      <c r="AS84" s="27">
        <v>10.28</v>
      </c>
      <c r="AT84" s="27">
        <v>466.33</v>
      </c>
      <c r="AU84" s="27">
        <v>5.04</v>
      </c>
      <c r="AV84" s="27">
        <v>13.99</v>
      </c>
      <c r="AW84" s="27">
        <v>6.07</v>
      </c>
      <c r="AX84" s="27">
        <v>22</v>
      </c>
      <c r="AY84" s="27">
        <v>25</v>
      </c>
      <c r="AZ84" s="27">
        <v>3</v>
      </c>
      <c r="BA84" s="27">
        <v>1.4</v>
      </c>
      <c r="BB84" s="27">
        <v>13</v>
      </c>
      <c r="BC84" s="27">
        <v>15.99</v>
      </c>
      <c r="BD84" s="27">
        <v>14.99</v>
      </c>
      <c r="BE84" s="27">
        <v>20.99</v>
      </c>
      <c r="BF84" s="27">
        <v>48.33</v>
      </c>
      <c r="BG84" s="27">
        <v>19.489999999999998</v>
      </c>
      <c r="BH84" s="27">
        <v>9.74</v>
      </c>
      <c r="BI84" s="27">
        <v>15</v>
      </c>
      <c r="BJ84" s="27">
        <v>3.29</v>
      </c>
      <c r="BK84" s="27">
        <v>57.38</v>
      </c>
      <c r="BL84" s="27">
        <v>10.11</v>
      </c>
      <c r="BM84" s="27">
        <v>12.68</v>
      </c>
    </row>
    <row r="85" spans="1:65" x14ac:dyDescent="0.25">
      <c r="A85" s="13">
        <v>1829200720</v>
      </c>
      <c r="B85" t="s">
        <v>335</v>
      </c>
      <c r="C85" t="s">
        <v>347</v>
      </c>
      <c r="D85" t="s">
        <v>348</v>
      </c>
      <c r="E85" s="27">
        <v>13.28</v>
      </c>
      <c r="F85" s="27">
        <v>5.37</v>
      </c>
      <c r="G85" s="27">
        <v>4.97</v>
      </c>
      <c r="H85" s="27">
        <v>1.53</v>
      </c>
      <c r="I85" s="27">
        <v>1.05</v>
      </c>
      <c r="J85" s="27">
        <v>4.59</v>
      </c>
      <c r="K85" s="27">
        <v>5.14</v>
      </c>
      <c r="L85" s="27">
        <v>1.58</v>
      </c>
      <c r="M85" s="27">
        <v>4.43</v>
      </c>
      <c r="N85" s="27">
        <v>4.24</v>
      </c>
      <c r="O85" s="27">
        <v>0.69</v>
      </c>
      <c r="P85" s="27">
        <v>1.99</v>
      </c>
      <c r="Q85" s="27">
        <v>3.36</v>
      </c>
      <c r="R85" s="27">
        <v>4.5</v>
      </c>
      <c r="S85" s="27">
        <v>6.58</v>
      </c>
      <c r="T85" s="27">
        <v>3.84</v>
      </c>
      <c r="U85" s="27">
        <v>5.25</v>
      </c>
      <c r="V85" s="27">
        <v>1.46</v>
      </c>
      <c r="W85" s="27">
        <v>2.42</v>
      </c>
      <c r="X85" s="27">
        <v>1.83</v>
      </c>
      <c r="Y85" s="27">
        <v>18.86</v>
      </c>
      <c r="Z85" s="27">
        <v>7.46</v>
      </c>
      <c r="AA85" s="27">
        <v>3.66</v>
      </c>
      <c r="AB85" s="27">
        <v>1.79</v>
      </c>
      <c r="AC85" s="27">
        <v>3.64</v>
      </c>
      <c r="AD85" s="27">
        <v>2.5499999999999998</v>
      </c>
      <c r="AE85" s="29">
        <v>1218.4000000000001</v>
      </c>
      <c r="AF85" s="29">
        <v>489300</v>
      </c>
      <c r="AG85" s="25">
        <v>6.5566666666666675</v>
      </c>
      <c r="AH85" s="29">
        <v>2333.224502930756</v>
      </c>
      <c r="AI85" s="27" t="s">
        <v>837</v>
      </c>
      <c r="AJ85" s="27">
        <v>96.589043945276401</v>
      </c>
      <c r="AK85" s="27">
        <v>119.74985431630007</v>
      </c>
      <c r="AL85" s="27">
        <v>216.34</v>
      </c>
      <c r="AM85" s="27">
        <v>191.12655000000001</v>
      </c>
      <c r="AN85" s="27">
        <v>54</v>
      </c>
      <c r="AO85" s="30">
        <v>3.4473333333333338</v>
      </c>
      <c r="AP85" s="27">
        <v>90</v>
      </c>
      <c r="AQ85" s="27">
        <v>102.86</v>
      </c>
      <c r="AR85" s="27">
        <v>136.25</v>
      </c>
      <c r="AS85" s="27">
        <v>10.16</v>
      </c>
      <c r="AT85" s="27">
        <v>512.26</v>
      </c>
      <c r="AU85" s="27">
        <v>4.59</v>
      </c>
      <c r="AV85" s="27">
        <v>11.39</v>
      </c>
      <c r="AW85" s="27">
        <v>4.49</v>
      </c>
      <c r="AX85" s="27">
        <v>20.67</v>
      </c>
      <c r="AY85" s="27">
        <v>38</v>
      </c>
      <c r="AZ85" s="27">
        <v>3.16</v>
      </c>
      <c r="BA85" s="27">
        <v>1.24</v>
      </c>
      <c r="BB85" s="27">
        <v>16.600000000000001</v>
      </c>
      <c r="BC85" s="27">
        <v>48</v>
      </c>
      <c r="BD85" s="27">
        <v>31</v>
      </c>
      <c r="BE85" s="27">
        <v>48.08</v>
      </c>
      <c r="BF85" s="27">
        <v>69.5</v>
      </c>
      <c r="BG85" s="27">
        <v>14.99</v>
      </c>
      <c r="BH85" s="27">
        <v>9</v>
      </c>
      <c r="BI85" s="27">
        <v>20</v>
      </c>
      <c r="BJ85" s="27">
        <v>3.29</v>
      </c>
      <c r="BK85" s="27">
        <v>60</v>
      </c>
      <c r="BL85" s="27">
        <v>10.47</v>
      </c>
      <c r="BM85" s="27">
        <v>14.01</v>
      </c>
    </row>
    <row r="86" spans="1:65" x14ac:dyDescent="0.25">
      <c r="A86" s="13">
        <v>1834620780</v>
      </c>
      <c r="B86" t="s">
        <v>335</v>
      </c>
      <c r="C86" s="14" t="s">
        <v>877</v>
      </c>
      <c r="D86" t="s">
        <v>878</v>
      </c>
      <c r="E86" s="27">
        <v>13.02</v>
      </c>
      <c r="F86" s="27">
        <v>5.37</v>
      </c>
      <c r="G86" s="27">
        <v>4.8</v>
      </c>
      <c r="H86" s="27">
        <v>1.39</v>
      </c>
      <c r="I86" s="27">
        <v>1.04</v>
      </c>
      <c r="J86" s="27">
        <v>4.55</v>
      </c>
      <c r="K86" s="27">
        <v>4.6399999999999997</v>
      </c>
      <c r="L86" s="27">
        <v>1.62</v>
      </c>
      <c r="M86" s="27">
        <v>4.37</v>
      </c>
      <c r="N86" s="27">
        <v>4.2300000000000004</v>
      </c>
      <c r="O86" s="27">
        <v>0.69</v>
      </c>
      <c r="P86" s="27">
        <v>1.98</v>
      </c>
      <c r="Q86" s="27">
        <v>3.3</v>
      </c>
      <c r="R86" s="27">
        <v>4.46</v>
      </c>
      <c r="S86" s="27">
        <v>6.51</v>
      </c>
      <c r="T86" s="27">
        <v>3.82</v>
      </c>
      <c r="U86" s="27">
        <v>5.1100000000000003</v>
      </c>
      <c r="V86" s="27">
        <v>1.47</v>
      </c>
      <c r="W86" s="27">
        <v>2.37</v>
      </c>
      <c r="X86" s="27">
        <v>1.82</v>
      </c>
      <c r="Y86" s="27">
        <v>18.75</v>
      </c>
      <c r="Z86" s="27">
        <v>6.73</v>
      </c>
      <c r="AA86" s="27">
        <v>3.59</v>
      </c>
      <c r="AB86" s="27">
        <v>1.69</v>
      </c>
      <c r="AC86" s="27">
        <v>3.62</v>
      </c>
      <c r="AD86" s="27">
        <v>2.5</v>
      </c>
      <c r="AE86" s="29">
        <v>1086.25</v>
      </c>
      <c r="AF86" s="29">
        <v>263709</v>
      </c>
      <c r="AG86" s="25">
        <v>7.16</v>
      </c>
      <c r="AH86" s="29">
        <v>1337.167830647639</v>
      </c>
      <c r="AI86" s="27" t="s">
        <v>837</v>
      </c>
      <c r="AJ86" s="27">
        <v>111.22851874999999</v>
      </c>
      <c r="AK86" s="27">
        <v>119.64569309801095</v>
      </c>
      <c r="AL86" s="27">
        <v>230.88</v>
      </c>
      <c r="AM86" s="27">
        <v>191.12655000000001</v>
      </c>
      <c r="AN86" s="27">
        <v>44</v>
      </c>
      <c r="AO86" s="30">
        <v>3.3620000000000001</v>
      </c>
      <c r="AP86" s="27">
        <v>161.6</v>
      </c>
      <c r="AQ86" s="27">
        <v>92.13</v>
      </c>
      <c r="AR86" s="27">
        <v>118.67</v>
      </c>
      <c r="AS86" s="27">
        <v>10.130000000000001</v>
      </c>
      <c r="AT86" s="27">
        <v>519.66</v>
      </c>
      <c r="AU86" s="27">
        <v>4.8899999999999997</v>
      </c>
      <c r="AV86" s="27">
        <v>12.66</v>
      </c>
      <c r="AW86" s="27">
        <v>4.92</v>
      </c>
      <c r="AX86" s="27">
        <v>18</v>
      </c>
      <c r="AY86" s="27">
        <v>30.5</v>
      </c>
      <c r="AZ86" s="27">
        <v>3.08</v>
      </c>
      <c r="BA86" s="27">
        <v>1.32</v>
      </c>
      <c r="BB86" s="27">
        <v>18.29</v>
      </c>
      <c r="BC86" s="27">
        <v>45</v>
      </c>
      <c r="BD86" s="27">
        <v>23.49</v>
      </c>
      <c r="BE86" s="27">
        <v>42.8</v>
      </c>
      <c r="BF86" s="27">
        <v>88</v>
      </c>
      <c r="BG86" s="27">
        <v>14.99</v>
      </c>
      <c r="BH86" s="27">
        <v>11.59</v>
      </c>
      <c r="BI86" s="27">
        <v>10.25</v>
      </c>
      <c r="BJ86" s="27">
        <v>3.64</v>
      </c>
      <c r="BK86" s="27">
        <v>55.27</v>
      </c>
      <c r="BL86" s="27">
        <v>9.7100000000000009</v>
      </c>
      <c r="BM86" s="27">
        <v>12.52</v>
      </c>
    </row>
    <row r="87" spans="1:65" x14ac:dyDescent="0.25">
      <c r="A87" s="13">
        <v>1839980840</v>
      </c>
      <c r="B87" t="s">
        <v>335</v>
      </c>
      <c r="C87" t="s">
        <v>349</v>
      </c>
      <c r="D87" t="s">
        <v>350</v>
      </c>
      <c r="E87" s="27">
        <v>12.81</v>
      </c>
      <c r="F87" s="27">
        <v>5.35</v>
      </c>
      <c r="G87" s="27">
        <v>4.72</v>
      </c>
      <c r="H87" s="27">
        <v>1.45</v>
      </c>
      <c r="I87" s="27">
        <v>1.03</v>
      </c>
      <c r="J87" s="27">
        <v>4.59</v>
      </c>
      <c r="K87" s="27">
        <v>5.2</v>
      </c>
      <c r="L87" s="27">
        <v>1.63</v>
      </c>
      <c r="M87" s="27">
        <v>4.13</v>
      </c>
      <c r="N87" s="27">
        <v>4.2300000000000004</v>
      </c>
      <c r="O87" s="27">
        <v>0.7</v>
      </c>
      <c r="P87" s="27">
        <v>1.98</v>
      </c>
      <c r="Q87" s="27">
        <v>3.28</v>
      </c>
      <c r="R87" s="27">
        <v>4.53</v>
      </c>
      <c r="S87" s="27">
        <v>6.47</v>
      </c>
      <c r="T87" s="27">
        <v>3.93</v>
      </c>
      <c r="U87" s="27">
        <v>5.2</v>
      </c>
      <c r="V87" s="27">
        <v>1.48</v>
      </c>
      <c r="W87" s="27">
        <v>2.4900000000000002</v>
      </c>
      <c r="X87" s="27">
        <v>1.8</v>
      </c>
      <c r="Y87" s="27">
        <v>18.79</v>
      </c>
      <c r="Z87" s="27">
        <v>7.22</v>
      </c>
      <c r="AA87" s="27">
        <v>3.65</v>
      </c>
      <c r="AB87" s="27">
        <v>1.78</v>
      </c>
      <c r="AC87" s="27">
        <v>3.64</v>
      </c>
      <c r="AD87" s="27">
        <v>2.56</v>
      </c>
      <c r="AE87" s="29">
        <v>790</v>
      </c>
      <c r="AF87" s="29">
        <v>325000</v>
      </c>
      <c r="AG87" s="25">
        <v>6.6950000000000012</v>
      </c>
      <c r="AH87" s="29">
        <v>1572.0567311126613</v>
      </c>
      <c r="AI87" s="27" t="s">
        <v>837</v>
      </c>
      <c r="AJ87" s="27">
        <v>80.550550000000001</v>
      </c>
      <c r="AK87" s="27">
        <v>115.80614590484866</v>
      </c>
      <c r="AL87" s="27">
        <v>196.36</v>
      </c>
      <c r="AM87" s="27">
        <v>191.12655000000001</v>
      </c>
      <c r="AN87" s="27">
        <v>52</v>
      </c>
      <c r="AO87" s="30">
        <v>3.3155000000000001</v>
      </c>
      <c r="AP87" s="27">
        <v>62</v>
      </c>
      <c r="AQ87" s="27">
        <v>106.63</v>
      </c>
      <c r="AR87" s="27">
        <v>91</v>
      </c>
      <c r="AS87" s="27">
        <v>10.31</v>
      </c>
      <c r="AT87" s="27">
        <v>462.45</v>
      </c>
      <c r="AU87" s="27">
        <v>4.59</v>
      </c>
      <c r="AV87" s="27">
        <v>11.74</v>
      </c>
      <c r="AW87" s="27">
        <v>5.43</v>
      </c>
      <c r="AX87" s="27">
        <v>20</v>
      </c>
      <c r="AY87" s="27">
        <v>22.5</v>
      </c>
      <c r="AZ87" s="27">
        <v>3.15</v>
      </c>
      <c r="BA87" s="27">
        <v>1.2</v>
      </c>
      <c r="BB87" s="27">
        <v>21</v>
      </c>
      <c r="BC87" s="27">
        <v>26.5</v>
      </c>
      <c r="BD87" s="27">
        <v>19.05</v>
      </c>
      <c r="BE87" s="27">
        <v>19</v>
      </c>
      <c r="BF87" s="27">
        <v>75</v>
      </c>
      <c r="BG87" s="27">
        <v>9.99</v>
      </c>
      <c r="BH87" s="27">
        <v>6.49</v>
      </c>
      <c r="BI87" s="27">
        <v>11</v>
      </c>
      <c r="BJ87" s="27">
        <v>3.28</v>
      </c>
      <c r="BK87" s="27">
        <v>53</v>
      </c>
      <c r="BL87" s="27">
        <v>10.42</v>
      </c>
      <c r="BM87" s="27">
        <v>14.93</v>
      </c>
    </row>
    <row r="88" spans="1:65" x14ac:dyDescent="0.25">
      <c r="A88" s="13">
        <v>1843780870</v>
      </c>
      <c r="B88" t="s">
        <v>335</v>
      </c>
      <c r="C88" t="s">
        <v>351</v>
      </c>
      <c r="D88" t="s">
        <v>352</v>
      </c>
      <c r="E88" s="27">
        <v>13.17</v>
      </c>
      <c r="F88" s="27">
        <v>5.34</v>
      </c>
      <c r="G88" s="27">
        <v>5.12</v>
      </c>
      <c r="H88" s="27">
        <v>1.57</v>
      </c>
      <c r="I88" s="27">
        <v>1.06</v>
      </c>
      <c r="J88" s="27">
        <v>4.74</v>
      </c>
      <c r="K88" s="27">
        <v>4.91</v>
      </c>
      <c r="L88" s="27">
        <v>1.62</v>
      </c>
      <c r="M88" s="27">
        <v>4.4400000000000004</v>
      </c>
      <c r="N88" s="27">
        <v>4.25</v>
      </c>
      <c r="O88" s="27">
        <v>0.73</v>
      </c>
      <c r="P88" s="27">
        <v>2.25</v>
      </c>
      <c r="Q88" s="27">
        <v>3.4</v>
      </c>
      <c r="R88" s="27">
        <v>4.49</v>
      </c>
      <c r="S88" s="27">
        <v>6.66</v>
      </c>
      <c r="T88" s="27">
        <v>3.85</v>
      </c>
      <c r="U88" s="27">
        <v>5.16</v>
      </c>
      <c r="V88" s="27">
        <v>1.53</v>
      </c>
      <c r="W88" s="27">
        <v>2.5</v>
      </c>
      <c r="X88" s="27">
        <v>1.83</v>
      </c>
      <c r="Y88" s="27">
        <v>19.07</v>
      </c>
      <c r="Z88" s="27">
        <v>7.67</v>
      </c>
      <c r="AA88" s="27">
        <v>3.73</v>
      </c>
      <c r="AB88" s="27">
        <v>1.8</v>
      </c>
      <c r="AC88" s="27">
        <v>3.71</v>
      </c>
      <c r="AD88" s="27">
        <v>2.5499999999999998</v>
      </c>
      <c r="AE88" s="29">
        <v>1200</v>
      </c>
      <c r="AF88" s="29">
        <v>364900</v>
      </c>
      <c r="AG88" s="25">
        <v>6.63</v>
      </c>
      <c r="AH88" s="29">
        <v>1753.275904255205</v>
      </c>
      <c r="AI88" s="27" t="s">
        <v>837</v>
      </c>
      <c r="AJ88" s="27">
        <v>108.88475729468404</v>
      </c>
      <c r="AK88" s="27">
        <v>94.986274070738077</v>
      </c>
      <c r="AL88" s="27">
        <v>203.87</v>
      </c>
      <c r="AM88" s="27">
        <v>191.12655000000001</v>
      </c>
      <c r="AN88" s="27">
        <v>33.5</v>
      </c>
      <c r="AO88" s="30">
        <v>3.3680000000000003</v>
      </c>
      <c r="AP88" s="27">
        <v>116.67</v>
      </c>
      <c r="AQ88" s="27">
        <v>118.75</v>
      </c>
      <c r="AR88" s="27">
        <v>97.5</v>
      </c>
      <c r="AS88" s="27">
        <v>10.29</v>
      </c>
      <c r="AT88" s="27">
        <v>356.81</v>
      </c>
      <c r="AU88" s="27">
        <v>3.79</v>
      </c>
      <c r="AV88" s="27">
        <v>8.7899999999999991</v>
      </c>
      <c r="AW88" s="27">
        <v>3.05</v>
      </c>
      <c r="AX88" s="27">
        <v>20</v>
      </c>
      <c r="AY88" s="27">
        <v>50</v>
      </c>
      <c r="AZ88" s="27">
        <v>3.17</v>
      </c>
      <c r="BA88" s="27">
        <v>1.24</v>
      </c>
      <c r="BB88" s="27">
        <v>16.09</v>
      </c>
      <c r="BC88" s="27">
        <v>24.93</v>
      </c>
      <c r="BD88" s="27">
        <v>22.66</v>
      </c>
      <c r="BE88" s="27">
        <v>28.09</v>
      </c>
      <c r="BF88" s="27">
        <v>90</v>
      </c>
      <c r="BG88" s="27">
        <v>0.9900000000000001</v>
      </c>
      <c r="BH88" s="27">
        <v>13.5</v>
      </c>
      <c r="BI88" s="27">
        <v>9</v>
      </c>
      <c r="BJ88" s="27">
        <v>2.64</v>
      </c>
      <c r="BK88" s="27">
        <v>75</v>
      </c>
      <c r="BL88" s="27">
        <v>10.06</v>
      </c>
      <c r="BM88" s="27">
        <v>13.9</v>
      </c>
    </row>
    <row r="89" spans="1:65" x14ac:dyDescent="0.25">
      <c r="A89" s="13">
        <v>1845460920</v>
      </c>
      <c r="B89" t="s">
        <v>335</v>
      </c>
      <c r="C89" t="s">
        <v>353</v>
      </c>
      <c r="D89" t="s">
        <v>354</v>
      </c>
      <c r="E89" s="27">
        <v>13.13</v>
      </c>
      <c r="F89" s="27">
        <v>5.38</v>
      </c>
      <c r="G89" s="27">
        <v>4.88</v>
      </c>
      <c r="H89" s="27">
        <v>1.6</v>
      </c>
      <c r="I89" s="27">
        <v>1.05</v>
      </c>
      <c r="J89" s="27">
        <v>4.71</v>
      </c>
      <c r="K89" s="27">
        <v>5.21</v>
      </c>
      <c r="L89" s="27">
        <v>1.65</v>
      </c>
      <c r="M89" s="27">
        <v>4.37</v>
      </c>
      <c r="N89" s="27">
        <v>4.38</v>
      </c>
      <c r="O89" s="27">
        <v>0.69</v>
      </c>
      <c r="P89" s="27">
        <v>1.98</v>
      </c>
      <c r="Q89" s="27">
        <v>3.33</v>
      </c>
      <c r="R89" s="27">
        <v>4.54</v>
      </c>
      <c r="S89" s="27">
        <v>6.43</v>
      </c>
      <c r="T89" s="27">
        <v>3.81</v>
      </c>
      <c r="U89" s="27">
        <v>5.17</v>
      </c>
      <c r="V89" s="27">
        <v>1.48</v>
      </c>
      <c r="W89" s="27">
        <v>2.41</v>
      </c>
      <c r="X89" s="27">
        <v>1.8</v>
      </c>
      <c r="Y89" s="27">
        <v>18.82</v>
      </c>
      <c r="Z89" s="27">
        <v>6.99</v>
      </c>
      <c r="AA89" s="27">
        <v>3.84</v>
      </c>
      <c r="AB89" s="27">
        <v>1.67</v>
      </c>
      <c r="AC89" s="27">
        <v>3.59</v>
      </c>
      <c r="AD89" s="27">
        <v>2.5499999999999998</v>
      </c>
      <c r="AE89" s="29">
        <v>1200</v>
      </c>
      <c r="AF89" s="29">
        <v>361000</v>
      </c>
      <c r="AG89" s="25">
        <v>6.63</v>
      </c>
      <c r="AH89" s="29">
        <v>1734.5371373969006</v>
      </c>
      <c r="AI89" s="27" t="s">
        <v>837</v>
      </c>
      <c r="AJ89" s="27">
        <v>94.757302294166664</v>
      </c>
      <c r="AK89" s="27">
        <v>119.74985431630007</v>
      </c>
      <c r="AL89" s="27">
        <v>214.51</v>
      </c>
      <c r="AM89" s="27">
        <v>191.12655000000001</v>
      </c>
      <c r="AN89" s="27">
        <v>65</v>
      </c>
      <c r="AO89" s="30">
        <v>3.3987499999999997</v>
      </c>
      <c r="AP89" s="27">
        <v>150</v>
      </c>
      <c r="AQ89" s="27">
        <v>145</v>
      </c>
      <c r="AR89" s="27">
        <v>307.25</v>
      </c>
      <c r="AS89" s="27">
        <v>10.210000000000001</v>
      </c>
      <c r="AT89" s="27">
        <v>437.5</v>
      </c>
      <c r="AU89" s="27">
        <v>6.03</v>
      </c>
      <c r="AV89" s="27">
        <v>12.75</v>
      </c>
      <c r="AW89" s="27">
        <v>4.59</v>
      </c>
      <c r="AX89" s="27">
        <v>20</v>
      </c>
      <c r="AY89" s="27">
        <v>30</v>
      </c>
      <c r="AZ89" s="27">
        <v>3.13</v>
      </c>
      <c r="BA89" s="27">
        <v>1.21</v>
      </c>
      <c r="BB89" s="27">
        <v>12.9</v>
      </c>
      <c r="BC89" s="27">
        <v>34</v>
      </c>
      <c r="BD89" s="27">
        <v>30</v>
      </c>
      <c r="BE89" s="27">
        <v>36</v>
      </c>
      <c r="BF89" s="27">
        <v>94</v>
      </c>
      <c r="BG89" s="27">
        <v>21.24</v>
      </c>
      <c r="BH89" s="27">
        <v>9.35</v>
      </c>
      <c r="BI89" s="27">
        <v>15</v>
      </c>
      <c r="BJ89" s="27">
        <v>3.18</v>
      </c>
      <c r="BK89" s="27">
        <v>65</v>
      </c>
      <c r="BL89" s="27">
        <v>10.77</v>
      </c>
      <c r="BM89" s="27">
        <v>14.9</v>
      </c>
    </row>
    <row r="90" spans="1:65" x14ac:dyDescent="0.25">
      <c r="A90" s="13">
        <v>1911180100</v>
      </c>
      <c r="B90" t="s">
        <v>355</v>
      </c>
      <c r="C90" t="s">
        <v>356</v>
      </c>
      <c r="D90" t="s">
        <v>357</v>
      </c>
      <c r="E90" s="27">
        <v>13.36</v>
      </c>
      <c r="F90" s="27">
        <v>5.29</v>
      </c>
      <c r="G90" s="27">
        <v>5.01</v>
      </c>
      <c r="H90" s="27">
        <v>1.35</v>
      </c>
      <c r="I90" s="27">
        <v>1.06</v>
      </c>
      <c r="J90" s="27">
        <v>4.67</v>
      </c>
      <c r="K90" s="27">
        <v>4.72</v>
      </c>
      <c r="L90" s="27">
        <v>1.73</v>
      </c>
      <c r="M90" s="27">
        <v>4.3</v>
      </c>
      <c r="N90" s="27">
        <v>4.54</v>
      </c>
      <c r="O90" s="27">
        <v>0.74360655737704917</v>
      </c>
      <c r="P90" s="27">
        <v>1.98</v>
      </c>
      <c r="Q90" s="27">
        <v>3.81</v>
      </c>
      <c r="R90" s="27">
        <v>4.51</v>
      </c>
      <c r="S90" s="27">
        <v>6.38</v>
      </c>
      <c r="T90" s="27">
        <v>3.49</v>
      </c>
      <c r="U90" s="27">
        <v>5.22</v>
      </c>
      <c r="V90" s="27">
        <v>1.44</v>
      </c>
      <c r="W90" s="27">
        <v>2.29</v>
      </c>
      <c r="X90" s="27">
        <v>1.95</v>
      </c>
      <c r="Y90" s="27">
        <v>18.45</v>
      </c>
      <c r="Z90" s="27">
        <v>6.58</v>
      </c>
      <c r="AA90" s="27">
        <v>3.17</v>
      </c>
      <c r="AB90" s="27">
        <v>1.51</v>
      </c>
      <c r="AC90" s="27">
        <v>3.69</v>
      </c>
      <c r="AD90" s="27">
        <v>2.54</v>
      </c>
      <c r="AE90" s="29">
        <v>967.5</v>
      </c>
      <c r="AF90" s="29">
        <v>395711</v>
      </c>
      <c r="AG90" s="25">
        <v>7.0726666666666658</v>
      </c>
      <c r="AH90" s="29">
        <v>1989.011364128967</v>
      </c>
      <c r="AI90" s="27" t="s">
        <v>837</v>
      </c>
      <c r="AJ90" s="27">
        <v>79.962353417356226</v>
      </c>
      <c r="AK90" s="27">
        <v>95.956441232461216</v>
      </c>
      <c r="AL90" s="27">
        <v>175.92</v>
      </c>
      <c r="AM90" s="27">
        <v>187.05539999999999</v>
      </c>
      <c r="AN90" s="27">
        <v>53.33</v>
      </c>
      <c r="AO90" s="30">
        <v>3.1859999999999999</v>
      </c>
      <c r="AP90" s="27">
        <v>147</v>
      </c>
      <c r="AQ90" s="27">
        <v>182.76</v>
      </c>
      <c r="AR90" s="27">
        <v>106</v>
      </c>
      <c r="AS90" s="27">
        <v>10.4</v>
      </c>
      <c r="AT90" s="27">
        <v>502.84</v>
      </c>
      <c r="AU90" s="27">
        <v>5.09</v>
      </c>
      <c r="AV90" s="27">
        <v>11.99</v>
      </c>
      <c r="AW90" s="27">
        <v>5.09</v>
      </c>
      <c r="AX90" s="27">
        <v>23.67</v>
      </c>
      <c r="AY90" s="27">
        <v>38.5</v>
      </c>
      <c r="AZ90" s="27">
        <v>3.14</v>
      </c>
      <c r="BA90" s="27">
        <v>1.1599999999999999</v>
      </c>
      <c r="BB90" s="27">
        <v>13.77</v>
      </c>
      <c r="BC90" s="27">
        <v>50</v>
      </c>
      <c r="BD90" s="27">
        <v>29.99</v>
      </c>
      <c r="BE90" s="27">
        <v>44</v>
      </c>
      <c r="BF90" s="27">
        <v>119</v>
      </c>
      <c r="BG90" s="27">
        <v>9.2424999999999997</v>
      </c>
      <c r="BH90" s="27">
        <v>8.6199999999999992</v>
      </c>
      <c r="BI90" s="27">
        <v>20</v>
      </c>
      <c r="BJ90" s="27">
        <v>3.68</v>
      </c>
      <c r="BK90" s="27">
        <v>45.5</v>
      </c>
      <c r="BL90" s="27">
        <v>9.8000000000000007</v>
      </c>
      <c r="BM90" s="27">
        <v>11.29</v>
      </c>
    </row>
    <row r="91" spans="1:65" x14ac:dyDescent="0.25">
      <c r="A91" s="13">
        <v>1915460177</v>
      </c>
      <c r="B91" t="s">
        <v>355</v>
      </c>
      <c r="C91" t="s">
        <v>358</v>
      </c>
      <c r="D91" t="s">
        <v>359</v>
      </c>
      <c r="E91" s="27">
        <v>13.3</v>
      </c>
      <c r="F91" s="27">
        <v>5.34</v>
      </c>
      <c r="G91" s="27">
        <v>5.31</v>
      </c>
      <c r="H91" s="27">
        <v>1.42</v>
      </c>
      <c r="I91" s="27">
        <v>1.07</v>
      </c>
      <c r="J91" s="27">
        <v>4.88</v>
      </c>
      <c r="K91" s="27">
        <v>4.29</v>
      </c>
      <c r="L91" s="27">
        <v>1.67</v>
      </c>
      <c r="M91" s="27">
        <v>4.83</v>
      </c>
      <c r="N91" s="27">
        <v>4.53</v>
      </c>
      <c r="O91" s="27">
        <v>0.54737704918032792</v>
      </c>
      <c r="P91" s="27">
        <v>1.98</v>
      </c>
      <c r="Q91" s="27">
        <v>3.8</v>
      </c>
      <c r="R91" s="27">
        <v>4.54</v>
      </c>
      <c r="S91" s="27">
        <v>6.27</v>
      </c>
      <c r="T91" s="27">
        <v>3.52</v>
      </c>
      <c r="U91" s="27">
        <v>5.0999999999999996</v>
      </c>
      <c r="V91" s="27">
        <v>1.44</v>
      </c>
      <c r="W91" s="27">
        <v>2.29</v>
      </c>
      <c r="X91" s="27">
        <v>2.0099999999999998</v>
      </c>
      <c r="Y91" s="27">
        <v>19.149999999999999</v>
      </c>
      <c r="Z91" s="27">
        <v>6.87</v>
      </c>
      <c r="AA91" s="27">
        <v>3.31</v>
      </c>
      <c r="AB91" s="27">
        <v>1.54</v>
      </c>
      <c r="AC91" s="27">
        <v>3.74</v>
      </c>
      <c r="AD91" s="27">
        <v>2.6</v>
      </c>
      <c r="AE91" s="29">
        <v>805</v>
      </c>
      <c r="AF91" s="29">
        <v>263129</v>
      </c>
      <c r="AG91" s="25">
        <v>6.7</v>
      </c>
      <c r="AH91" s="29">
        <v>1273.4351181278466</v>
      </c>
      <c r="AI91" s="27" t="s">
        <v>837</v>
      </c>
      <c r="AJ91" s="27">
        <v>130.77302810131133</v>
      </c>
      <c r="AK91" s="27">
        <v>94.438968940794553</v>
      </c>
      <c r="AL91" s="27">
        <v>225.21</v>
      </c>
      <c r="AM91" s="27">
        <v>227.3391</v>
      </c>
      <c r="AN91" s="27">
        <v>60.33</v>
      </c>
      <c r="AO91" s="30">
        <v>3.2720000000000002</v>
      </c>
      <c r="AP91" s="27">
        <v>120.5</v>
      </c>
      <c r="AQ91" s="27">
        <v>154.30000000000001</v>
      </c>
      <c r="AR91" s="27">
        <v>96.2</v>
      </c>
      <c r="AS91" s="27">
        <v>10.38</v>
      </c>
      <c r="AT91" s="27">
        <v>506.88</v>
      </c>
      <c r="AU91" s="27">
        <v>5.09</v>
      </c>
      <c r="AV91" s="27">
        <v>12.49</v>
      </c>
      <c r="AW91" s="27">
        <v>5.49</v>
      </c>
      <c r="AX91" s="27">
        <v>17</v>
      </c>
      <c r="AY91" s="27">
        <v>28</v>
      </c>
      <c r="AZ91" s="27">
        <v>3.29</v>
      </c>
      <c r="BA91" s="27">
        <v>1.23</v>
      </c>
      <c r="BB91" s="27">
        <v>20.5</v>
      </c>
      <c r="BC91" s="27">
        <v>27.64</v>
      </c>
      <c r="BD91" s="27">
        <v>17.329999999999998</v>
      </c>
      <c r="BE91" s="27">
        <v>29</v>
      </c>
      <c r="BF91" s="27">
        <v>105</v>
      </c>
      <c r="BG91" s="27">
        <v>3.75</v>
      </c>
      <c r="BH91" s="27">
        <v>9.5</v>
      </c>
      <c r="BI91" s="27">
        <v>12.5</v>
      </c>
      <c r="BJ91" s="27">
        <v>3.29</v>
      </c>
      <c r="BK91" s="27">
        <v>59</v>
      </c>
      <c r="BL91" s="27">
        <v>10.18</v>
      </c>
      <c r="BM91" s="27">
        <v>10.99</v>
      </c>
    </row>
    <row r="92" spans="1:65" x14ac:dyDescent="0.25">
      <c r="A92" s="13">
        <v>1916300200</v>
      </c>
      <c r="B92" t="s">
        <v>355</v>
      </c>
      <c r="C92" t="s">
        <v>360</v>
      </c>
      <c r="D92" t="s">
        <v>361</v>
      </c>
      <c r="E92" s="27">
        <v>13.31</v>
      </c>
      <c r="F92" s="27">
        <v>5.54</v>
      </c>
      <c r="G92" s="27">
        <v>5.18</v>
      </c>
      <c r="H92" s="27">
        <v>1.37</v>
      </c>
      <c r="I92" s="27">
        <v>1.08</v>
      </c>
      <c r="J92" s="27">
        <v>4.8600000000000003</v>
      </c>
      <c r="K92" s="27">
        <v>4.59</v>
      </c>
      <c r="L92" s="27">
        <v>1.78</v>
      </c>
      <c r="M92" s="27">
        <v>4.49</v>
      </c>
      <c r="N92" s="27">
        <v>3.98</v>
      </c>
      <c r="O92" s="27">
        <v>0.66098360655737709</v>
      </c>
      <c r="P92" s="27">
        <v>1.98</v>
      </c>
      <c r="Q92" s="27">
        <v>3.94</v>
      </c>
      <c r="R92" s="27">
        <v>4.54</v>
      </c>
      <c r="S92" s="27">
        <v>6.4</v>
      </c>
      <c r="T92" s="27">
        <v>3.53</v>
      </c>
      <c r="U92" s="27">
        <v>5.31</v>
      </c>
      <c r="V92" s="27">
        <v>1.43</v>
      </c>
      <c r="W92" s="27">
        <v>2.29</v>
      </c>
      <c r="X92" s="27">
        <v>2.0099999999999998</v>
      </c>
      <c r="Y92" s="27">
        <v>19.13</v>
      </c>
      <c r="Z92" s="27">
        <v>6.49</v>
      </c>
      <c r="AA92" s="27">
        <v>3.22</v>
      </c>
      <c r="AB92" s="27">
        <v>1.5</v>
      </c>
      <c r="AC92" s="27">
        <v>3.79</v>
      </c>
      <c r="AD92" s="27">
        <v>2.58</v>
      </c>
      <c r="AE92" s="29">
        <v>946.67</v>
      </c>
      <c r="AF92" s="29">
        <v>341627</v>
      </c>
      <c r="AG92" s="25">
        <v>6.68</v>
      </c>
      <c r="AH92" s="29">
        <v>1649.9351473807815</v>
      </c>
      <c r="AI92" s="27" t="s">
        <v>837</v>
      </c>
      <c r="AJ92" s="27">
        <v>138.09531354556989</v>
      </c>
      <c r="AK92" s="27">
        <v>66.532133077180575</v>
      </c>
      <c r="AL92" s="27">
        <v>204.63</v>
      </c>
      <c r="AM92" s="27">
        <v>188.66954999999999</v>
      </c>
      <c r="AN92" s="27">
        <v>69.3</v>
      </c>
      <c r="AO92" s="30">
        <v>3.2466666666666666</v>
      </c>
      <c r="AP92" s="27">
        <v>115.67</v>
      </c>
      <c r="AQ92" s="27">
        <v>140.19999999999999</v>
      </c>
      <c r="AR92" s="27">
        <v>102.29</v>
      </c>
      <c r="AS92" s="27">
        <v>10.51</v>
      </c>
      <c r="AT92" s="27">
        <v>492</v>
      </c>
      <c r="AU92" s="27">
        <v>5.37</v>
      </c>
      <c r="AV92" s="27">
        <v>11.29</v>
      </c>
      <c r="AW92" s="27">
        <v>4.76</v>
      </c>
      <c r="AX92" s="27">
        <v>23.4</v>
      </c>
      <c r="AY92" s="27">
        <v>36.33</v>
      </c>
      <c r="AZ92" s="27">
        <v>3.22</v>
      </c>
      <c r="BA92" s="27">
        <v>1.1499999999999999</v>
      </c>
      <c r="BB92" s="27">
        <v>13.98</v>
      </c>
      <c r="BC92" s="27">
        <v>33.33</v>
      </c>
      <c r="BD92" s="27">
        <v>29.05</v>
      </c>
      <c r="BE92" s="27">
        <v>38.5</v>
      </c>
      <c r="BF92" s="27">
        <v>83.99</v>
      </c>
      <c r="BG92" s="27">
        <v>9.5833333333333339</v>
      </c>
      <c r="BH92" s="27">
        <v>11.76</v>
      </c>
      <c r="BI92" s="27">
        <v>15</v>
      </c>
      <c r="BJ92" s="27">
        <v>2.87</v>
      </c>
      <c r="BK92" s="27">
        <v>62.1</v>
      </c>
      <c r="BL92" s="27">
        <v>10.16</v>
      </c>
      <c r="BM92" s="27">
        <v>11.29</v>
      </c>
    </row>
    <row r="93" spans="1:65" x14ac:dyDescent="0.25">
      <c r="A93" s="13">
        <v>1919340300</v>
      </c>
      <c r="B93" t="s">
        <v>355</v>
      </c>
      <c r="C93" t="s">
        <v>362</v>
      </c>
      <c r="D93" t="s">
        <v>363</v>
      </c>
      <c r="E93" s="27">
        <v>13.38</v>
      </c>
      <c r="F93" s="27">
        <v>5.28</v>
      </c>
      <c r="G93" s="27">
        <v>5.18</v>
      </c>
      <c r="H93" s="27">
        <v>1.36</v>
      </c>
      <c r="I93" s="27">
        <v>1.06</v>
      </c>
      <c r="J93" s="27">
        <v>4.67</v>
      </c>
      <c r="K93" s="27">
        <v>4.46</v>
      </c>
      <c r="L93" s="27">
        <v>1.8</v>
      </c>
      <c r="M93" s="27">
        <v>4.26</v>
      </c>
      <c r="N93" s="27">
        <v>3.98</v>
      </c>
      <c r="O93" s="27">
        <v>0.53704918032786886</v>
      </c>
      <c r="P93" s="27">
        <v>1.98</v>
      </c>
      <c r="Q93" s="27">
        <v>3.79</v>
      </c>
      <c r="R93" s="27">
        <v>4.55</v>
      </c>
      <c r="S93" s="27">
        <v>6.47</v>
      </c>
      <c r="T93" s="27">
        <v>3.67</v>
      </c>
      <c r="U93" s="27">
        <v>5.23</v>
      </c>
      <c r="V93" s="27">
        <v>1.51</v>
      </c>
      <c r="W93" s="27">
        <v>2.27</v>
      </c>
      <c r="X93" s="27">
        <v>1.94</v>
      </c>
      <c r="Y93" s="27">
        <v>18.79</v>
      </c>
      <c r="Z93" s="27">
        <v>6.98</v>
      </c>
      <c r="AA93" s="27">
        <v>3.51</v>
      </c>
      <c r="AB93" s="27">
        <v>1.61</v>
      </c>
      <c r="AC93" s="27">
        <v>3.7</v>
      </c>
      <c r="AD93" s="27">
        <v>2.5499999999999998</v>
      </c>
      <c r="AE93" s="29">
        <v>1112.0899999999999</v>
      </c>
      <c r="AF93" s="29">
        <v>308412</v>
      </c>
      <c r="AG93" s="25">
        <v>6.8199999999999994</v>
      </c>
      <c r="AH93" s="29">
        <v>1511.0444741678284</v>
      </c>
      <c r="AI93" s="27" t="s">
        <v>837</v>
      </c>
      <c r="AJ93" s="27">
        <v>83.680151744000213</v>
      </c>
      <c r="AK93" s="27">
        <v>68.761920160513924</v>
      </c>
      <c r="AL93" s="27">
        <v>152.44</v>
      </c>
      <c r="AM93" s="27">
        <v>197.52539999999999</v>
      </c>
      <c r="AN93" s="27">
        <v>60</v>
      </c>
      <c r="AO93" s="30">
        <v>3.4317500000000001</v>
      </c>
      <c r="AP93" s="27">
        <v>86.86</v>
      </c>
      <c r="AQ93" s="27">
        <v>158.63</v>
      </c>
      <c r="AR93" s="27">
        <v>97.33</v>
      </c>
      <c r="AS93" s="27">
        <v>10.35</v>
      </c>
      <c r="AT93" s="27">
        <v>491.25</v>
      </c>
      <c r="AU93" s="27">
        <v>4.74</v>
      </c>
      <c r="AV93" s="27">
        <v>11.32</v>
      </c>
      <c r="AW93" s="27">
        <v>4.88</v>
      </c>
      <c r="AX93" s="27">
        <v>31.13</v>
      </c>
      <c r="AY93" s="27">
        <v>38</v>
      </c>
      <c r="AZ93" s="27">
        <v>3.11</v>
      </c>
      <c r="BA93" s="27">
        <v>1.1399999999999999</v>
      </c>
      <c r="BB93" s="27">
        <v>16</v>
      </c>
      <c r="BC93" s="27">
        <v>36.99</v>
      </c>
      <c r="BD93" s="27">
        <v>24.99</v>
      </c>
      <c r="BE93" s="27">
        <v>33.49</v>
      </c>
      <c r="BF93" s="27">
        <v>99</v>
      </c>
      <c r="BG93" s="27">
        <v>19.989999999999998</v>
      </c>
      <c r="BH93" s="27">
        <v>12</v>
      </c>
      <c r="BI93" s="27">
        <v>16.75</v>
      </c>
      <c r="BJ93" s="27">
        <v>3.24</v>
      </c>
      <c r="BK93" s="27">
        <v>38</v>
      </c>
      <c r="BL93" s="27">
        <v>9.84</v>
      </c>
      <c r="BM93" s="27">
        <v>11.26</v>
      </c>
    </row>
    <row r="94" spans="1:65" x14ac:dyDescent="0.25">
      <c r="A94" s="13">
        <v>1919780330</v>
      </c>
      <c r="B94" t="s">
        <v>355</v>
      </c>
      <c r="C94" t="s">
        <v>820</v>
      </c>
      <c r="D94" t="s">
        <v>821</v>
      </c>
      <c r="E94" s="27">
        <v>13</v>
      </c>
      <c r="F94" s="27">
        <v>5.45</v>
      </c>
      <c r="G94" s="27">
        <v>5.35</v>
      </c>
      <c r="H94" s="27">
        <v>1.37</v>
      </c>
      <c r="I94" s="27">
        <v>1.1000000000000001</v>
      </c>
      <c r="J94" s="27">
        <v>4.8099999999999996</v>
      </c>
      <c r="K94" s="27">
        <v>4.41</v>
      </c>
      <c r="L94" s="27">
        <v>1.89</v>
      </c>
      <c r="M94" s="27">
        <v>4.59</v>
      </c>
      <c r="N94" s="27">
        <v>4.53</v>
      </c>
      <c r="O94" s="27">
        <v>0.64032786885245907</v>
      </c>
      <c r="P94" s="27">
        <v>1.98</v>
      </c>
      <c r="Q94" s="27">
        <v>4.0199999999999996</v>
      </c>
      <c r="R94" s="27">
        <v>4.54</v>
      </c>
      <c r="S94" s="27">
        <v>6.41</v>
      </c>
      <c r="T94" s="27">
        <v>3.52</v>
      </c>
      <c r="U94" s="27">
        <v>5.32</v>
      </c>
      <c r="V94" s="27">
        <v>1.44</v>
      </c>
      <c r="W94" s="27">
        <v>2.29</v>
      </c>
      <c r="X94" s="27">
        <v>2.12</v>
      </c>
      <c r="Y94" s="27">
        <v>19.07</v>
      </c>
      <c r="Z94" s="27">
        <v>6.68</v>
      </c>
      <c r="AA94" s="27">
        <v>3.46</v>
      </c>
      <c r="AB94" s="27">
        <v>1.52</v>
      </c>
      <c r="AC94" s="27">
        <v>3.85</v>
      </c>
      <c r="AD94" s="27">
        <v>2.64</v>
      </c>
      <c r="AE94" s="29">
        <v>777.9</v>
      </c>
      <c r="AF94" s="29">
        <v>351927</v>
      </c>
      <c r="AG94" s="25">
        <v>6.75</v>
      </c>
      <c r="AH94" s="29">
        <v>1711.943867482217</v>
      </c>
      <c r="AI94" s="27" t="s">
        <v>837</v>
      </c>
      <c r="AJ94" s="27">
        <v>82.731273654612536</v>
      </c>
      <c r="AK94" s="27">
        <v>69.891858493847266</v>
      </c>
      <c r="AL94" s="27">
        <v>152.62</v>
      </c>
      <c r="AM94" s="27">
        <v>187.05539999999999</v>
      </c>
      <c r="AN94" s="27">
        <v>49.79</v>
      </c>
      <c r="AO94" s="30">
        <v>3.1650999999999998</v>
      </c>
      <c r="AP94" s="27">
        <v>123</v>
      </c>
      <c r="AQ94" s="27">
        <v>134.78</v>
      </c>
      <c r="AR94" s="27">
        <v>97</v>
      </c>
      <c r="AS94" s="27">
        <v>10.68</v>
      </c>
      <c r="AT94" s="27">
        <v>493.34</v>
      </c>
      <c r="AU94" s="27">
        <v>4.82</v>
      </c>
      <c r="AV94" s="27">
        <v>11.65</v>
      </c>
      <c r="AW94" s="27">
        <v>4.8899999999999997</v>
      </c>
      <c r="AX94" s="27">
        <v>19.5</v>
      </c>
      <c r="AY94" s="27">
        <v>40.4</v>
      </c>
      <c r="AZ94" s="27">
        <v>3.09</v>
      </c>
      <c r="BA94" s="27">
        <v>1.26</v>
      </c>
      <c r="BB94" s="27">
        <v>15.24</v>
      </c>
      <c r="BC94" s="27">
        <v>40.07</v>
      </c>
      <c r="BD94" s="27">
        <v>22.36</v>
      </c>
      <c r="BE94" s="27">
        <v>31.14</v>
      </c>
      <c r="BF94" s="27">
        <v>93.58</v>
      </c>
      <c r="BG94" s="27">
        <v>14.99</v>
      </c>
      <c r="BH94" s="27">
        <v>11.22</v>
      </c>
      <c r="BI94" s="27">
        <v>20.399999999999999</v>
      </c>
      <c r="BJ94" s="27">
        <v>2.99</v>
      </c>
      <c r="BK94" s="27">
        <v>46.88</v>
      </c>
      <c r="BL94" s="27">
        <v>10.16</v>
      </c>
      <c r="BM94" s="27">
        <v>11.44</v>
      </c>
    </row>
    <row r="95" spans="1:65" x14ac:dyDescent="0.25">
      <c r="A95" s="13">
        <v>1920220360</v>
      </c>
      <c r="B95" t="s">
        <v>355</v>
      </c>
      <c r="C95" t="s">
        <v>364</v>
      </c>
      <c r="D95" t="s">
        <v>365</v>
      </c>
      <c r="E95" s="27">
        <v>12.35</v>
      </c>
      <c r="F95" s="27">
        <v>4.88</v>
      </c>
      <c r="G95" s="27">
        <v>5.39</v>
      </c>
      <c r="H95" s="27">
        <v>1.4</v>
      </c>
      <c r="I95" s="27">
        <v>1.07</v>
      </c>
      <c r="J95" s="27">
        <v>4.92</v>
      </c>
      <c r="K95" s="27">
        <v>4.47</v>
      </c>
      <c r="L95" s="27">
        <v>1.82</v>
      </c>
      <c r="M95" s="27">
        <v>3.84</v>
      </c>
      <c r="N95" s="27">
        <v>3.98</v>
      </c>
      <c r="O95" s="27">
        <v>0.63</v>
      </c>
      <c r="P95" s="27">
        <v>1.88</v>
      </c>
      <c r="Q95" s="27">
        <v>4.01</v>
      </c>
      <c r="R95" s="27">
        <v>4.58</v>
      </c>
      <c r="S95" s="27">
        <v>6.56</v>
      </c>
      <c r="T95" s="27">
        <v>3.75</v>
      </c>
      <c r="U95" s="27">
        <v>5.34</v>
      </c>
      <c r="V95" s="27">
        <v>1.43</v>
      </c>
      <c r="W95" s="27">
        <v>2.29</v>
      </c>
      <c r="X95" s="27">
        <v>2.02</v>
      </c>
      <c r="Y95" s="27">
        <v>19.489999999999998</v>
      </c>
      <c r="Z95" s="27">
        <v>6.74</v>
      </c>
      <c r="AA95" s="27">
        <v>3.55</v>
      </c>
      <c r="AB95" s="27">
        <v>1.47</v>
      </c>
      <c r="AC95" s="27">
        <v>3.85</v>
      </c>
      <c r="AD95" s="27">
        <v>2.67</v>
      </c>
      <c r="AE95" s="29">
        <v>1108.33</v>
      </c>
      <c r="AF95" s="29">
        <v>350725</v>
      </c>
      <c r="AG95" s="25">
        <v>6.75</v>
      </c>
      <c r="AH95" s="29">
        <v>1706.0967556416547</v>
      </c>
      <c r="AI95" s="27" t="s">
        <v>837</v>
      </c>
      <c r="AJ95" s="27">
        <v>120.80439183917882</v>
      </c>
      <c r="AK95" s="27">
        <v>50.962659922695089</v>
      </c>
      <c r="AL95" s="27">
        <v>171.76</v>
      </c>
      <c r="AM95" s="27">
        <v>188.66954999999999</v>
      </c>
      <c r="AN95" s="27">
        <v>83.32</v>
      </c>
      <c r="AO95" s="30">
        <v>3.3369999999999997</v>
      </c>
      <c r="AP95" s="27">
        <v>131.33000000000001</v>
      </c>
      <c r="AQ95" s="27">
        <v>121.67</v>
      </c>
      <c r="AR95" s="27">
        <v>85.33</v>
      </c>
      <c r="AS95" s="27">
        <v>10.61</v>
      </c>
      <c r="AT95" s="27">
        <v>514.27</v>
      </c>
      <c r="AU95" s="27">
        <v>5.84</v>
      </c>
      <c r="AV95" s="27">
        <v>13.09</v>
      </c>
      <c r="AW95" s="27">
        <v>4.49</v>
      </c>
      <c r="AX95" s="27">
        <v>19.32</v>
      </c>
      <c r="AY95" s="27">
        <v>32.33</v>
      </c>
      <c r="AZ95" s="27">
        <v>3.12</v>
      </c>
      <c r="BA95" s="27">
        <v>1.26</v>
      </c>
      <c r="BB95" s="27">
        <v>14.98</v>
      </c>
      <c r="BC95" s="27">
        <v>40</v>
      </c>
      <c r="BD95" s="27">
        <v>20.69</v>
      </c>
      <c r="BE95" s="27">
        <v>26.73</v>
      </c>
      <c r="BF95" s="27">
        <v>129.66999999999999</v>
      </c>
      <c r="BG95" s="27">
        <v>12.5</v>
      </c>
      <c r="BH95" s="27">
        <v>8.3800000000000008</v>
      </c>
      <c r="BI95" s="27">
        <v>14.83</v>
      </c>
      <c r="BJ95" s="27">
        <v>3.29</v>
      </c>
      <c r="BK95" s="27">
        <v>59.67</v>
      </c>
      <c r="BL95" s="27">
        <v>10.4</v>
      </c>
      <c r="BM95" s="27">
        <v>10.39</v>
      </c>
    </row>
    <row r="96" spans="1:65" x14ac:dyDescent="0.25">
      <c r="A96" s="13">
        <v>1926980500</v>
      </c>
      <c r="B96" t="s">
        <v>355</v>
      </c>
      <c r="C96" t="s">
        <v>366</v>
      </c>
      <c r="D96" t="s">
        <v>367</v>
      </c>
      <c r="E96" s="27">
        <v>13.17</v>
      </c>
      <c r="F96" s="27">
        <v>5.23</v>
      </c>
      <c r="G96" s="27">
        <v>5.01</v>
      </c>
      <c r="H96" s="27">
        <v>1.35</v>
      </c>
      <c r="I96" s="27">
        <v>1.1100000000000001</v>
      </c>
      <c r="J96" s="27">
        <v>4.76</v>
      </c>
      <c r="K96" s="27">
        <v>4.53</v>
      </c>
      <c r="L96" s="27">
        <v>1.78</v>
      </c>
      <c r="M96" s="27">
        <v>4.41</v>
      </c>
      <c r="N96" s="27">
        <v>4.16</v>
      </c>
      <c r="O96" s="27">
        <v>0.68163934426229511</v>
      </c>
      <c r="P96" s="27">
        <v>2.04</v>
      </c>
      <c r="Q96" s="27">
        <v>3.77</v>
      </c>
      <c r="R96" s="27">
        <v>4.49</v>
      </c>
      <c r="S96" s="27">
        <v>6.46</v>
      </c>
      <c r="T96" s="27">
        <v>3.58</v>
      </c>
      <c r="U96" s="27">
        <v>5.24</v>
      </c>
      <c r="V96" s="27">
        <v>1.44</v>
      </c>
      <c r="W96" s="27">
        <v>2.36</v>
      </c>
      <c r="X96" s="27">
        <v>2.02</v>
      </c>
      <c r="Y96" s="27">
        <v>18.89</v>
      </c>
      <c r="Z96" s="27">
        <v>6.4</v>
      </c>
      <c r="AA96" s="27">
        <v>3.41</v>
      </c>
      <c r="AB96" s="27">
        <v>1.51</v>
      </c>
      <c r="AC96" s="27">
        <v>3.73</v>
      </c>
      <c r="AD96" s="27">
        <v>2.54</v>
      </c>
      <c r="AE96" s="29">
        <v>1122.43</v>
      </c>
      <c r="AF96" s="29">
        <v>387775</v>
      </c>
      <c r="AG96" s="25">
        <v>6.5650000000000004</v>
      </c>
      <c r="AH96" s="29">
        <v>1850.7011613647344</v>
      </c>
      <c r="AI96" s="27" t="s">
        <v>837</v>
      </c>
      <c r="AJ96" s="27">
        <v>84.194995065051401</v>
      </c>
      <c r="AK96" s="27">
        <v>68.643110993847245</v>
      </c>
      <c r="AL96" s="27">
        <v>152.82999999999998</v>
      </c>
      <c r="AM96" s="27">
        <v>187.16954999999999</v>
      </c>
      <c r="AN96" s="27">
        <v>72.8</v>
      </c>
      <c r="AO96" s="30">
        <v>3.2785000000000002</v>
      </c>
      <c r="AP96" s="27">
        <v>128.1</v>
      </c>
      <c r="AQ96" s="27">
        <v>134.80000000000001</v>
      </c>
      <c r="AR96" s="27">
        <v>92</v>
      </c>
      <c r="AS96" s="27">
        <v>10.48</v>
      </c>
      <c r="AT96" s="27">
        <v>489.4</v>
      </c>
      <c r="AU96" s="27">
        <v>5.15</v>
      </c>
      <c r="AV96" s="27">
        <v>11.22</v>
      </c>
      <c r="AW96" s="27">
        <v>4.91</v>
      </c>
      <c r="AX96" s="27">
        <v>27.6</v>
      </c>
      <c r="AY96" s="27">
        <v>46.67</v>
      </c>
      <c r="AZ96" s="27">
        <v>3.15</v>
      </c>
      <c r="BA96" s="27">
        <v>1.19</v>
      </c>
      <c r="BB96" s="27">
        <v>12.2</v>
      </c>
      <c r="BC96" s="27">
        <v>37.49</v>
      </c>
      <c r="BD96" s="27">
        <v>28.98</v>
      </c>
      <c r="BE96" s="27">
        <v>30.49</v>
      </c>
      <c r="BF96" s="27">
        <v>151</v>
      </c>
      <c r="BG96" s="27">
        <v>12</v>
      </c>
      <c r="BH96" s="27">
        <v>12.19</v>
      </c>
      <c r="BI96" s="27">
        <v>18</v>
      </c>
      <c r="BJ96" s="27">
        <v>2.91</v>
      </c>
      <c r="BK96" s="27">
        <v>52.9</v>
      </c>
      <c r="BL96" s="27">
        <v>10.1</v>
      </c>
      <c r="BM96" s="27">
        <v>10.93</v>
      </c>
    </row>
    <row r="97" spans="1:65" x14ac:dyDescent="0.25">
      <c r="A97" s="13">
        <v>1947940900</v>
      </c>
      <c r="B97" t="s">
        <v>355</v>
      </c>
      <c r="C97" t="s">
        <v>372</v>
      </c>
      <c r="D97" t="s">
        <v>373</v>
      </c>
      <c r="E97" s="27">
        <v>13.06</v>
      </c>
      <c r="F97" s="27">
        <v>5.31</v>
      </c>
      <c r="G97" s="27">
        <v>5.17</v>
      </c>
      <c r="H97" s="27">
        <v>1.42</v>
      </c>
      <c r="I97" s="27">
        <v>1.05</v>
      </c>
      <c r="J97" s="27">
        <v>4.8499999999999996</v>
      </c>
      <c r="K97" s="27">
        <v>4.33</v>
      </c>
      <c r="L97" s="27">
        <v>1.81</v>
      </c>
      <c r="M97" s="27">
        <v>4.5599999999999996</v>
      </c>
      <c r="N97" s="27">
        <v>4.05</v>
      </c>
      <c r="O97" s="27">
        <v>0.53704918032786886</v>
      </c>
      <c r="P97" s="27">
        <v>1.98</v>
      </c>
      <c r="Q97" s="27">
        <v>3.72</v>
      </c>
      <c r="R97" s="27">
        <v>4.54</v>
      </c>
      <c r="S97" s="27">
        <v>6.57</v>
      </c>
      <c r="T97" s="27">
        <v>3.52</v>
      </c>
      <c r="U97" s="27">
        <v>5.18</v>
      </c>
      <c r="V97" s="27">
        <v>1.44</v>
      </c>
      <c r="W97" s="27">
        <v>2.2999999999999998</v>
      </c>
      <c r="X97" s="27">
        <v>1.94</v>
      </c>
      <c r="Y97" s="27">
        <v>18.84</v>
      </c>
      <c r="Z97" s="27">
        <v>6</v>
      </c>
      <c r="AA97" s="27">
        <v>3.36</v>
      </c>
      <c r="AB97" s="27">
        <v>1.52</v>
      </c>
      <c r="AC97" s="27">
        <v>3.65</v>
      </c>
      <c r="AD97" s="27">
        <v>2.54</v>
      </c>
      <c r="AE97" s="29">
        <v>986.25</v>
      </c>
      <c r="AF97" s="29">
        <v>424910</v>
      </c>
      <c r="AG97" s="25">
        <v>6.5500000000000007</v>
      </c>
      <c r="AH97" s="29">
        <v>2024.7806711303551</v>
      </c>
      <c r="AI97" s="27" t="s">
        <v>837</v>
      </c>
      <c r="AJ97" s="27">
        <v>79.023734437456497</v>
      </c>
      <c r="AK97" s="27">
        <v>85.501988645504724</v>
      </c>
      <c r="AL97" s="27">
        <v>164.51999999999998</v>
      </c>
      <c r="AM97" s="27">
        <v>188.66954999999999</v>
      </c>
      <c r="AN97" s="27">
        <v>52.33</v>
      </c>
      <c r="AO97" s="30">
        <v>3.2566666666666668</v>
      </c>
      <c r="AP97" s="27">
        <v>140</v>
      </c>
      <c r="AQ97" s="27">
        <v>156.5</v>
      </c>
      <c r="AR97" s="27">
        <v>96.25</v>
      </c>
      <c r="AS97" s="27">
        <v>10.199999999999999</v>
      </c>
      <c r="AT97" s="27">
        <v>510.32</v>
      </c>
      <c r="AU97" s="27">
        <v>3.79</v>
      </c>
      <c r="AV97" s="27">
        <v>10.94</v>
      </c>
      <c r="AW97" s="27">
        <v>4.6900000000000004</v>
      </c>
      <c r="AX97" s="27">
        <v>19.98</v>
      </c>
      <c r="AY97" s="27">
        <v>27.63</v>
      </c>
      <c r="AZ97" s="27">
        <v>3.17</v>
      </c>
      <c r="BA97" s="27">
        <v>1.1499999999999999</v>
      </c>
      <c r="BB97" s="27">
        <v>10.49</v>
      </c>
      <c r="BC97" s="27">
        <v>19.75</v>
      </c>
      <c r="BD97" s="27">
        <v>16.489999999999998</v>
      </c>
      <c r="BE97" s="27">
        <v>22.49</v>
      </c>
      <c r="BF97" s="27">
        <v>82.5</v>
      </c>
      <c r="BG97" s="27">
        <v>10.99</v>
      </c>
      <c r="BH97" s="27">
        <v>13.38</v>
      </c>
      <c r="BI97" s="27">
        <v>11</v>
      </c>
      <c r="BJ97" s="27">
        <v>3.29</v>
      </c>
      <c r="BK97" s="27">
        <v>45</v>
      </c>
      <c r="BL97" s="27">
        <v>10.14</v>
      </c>
      <c r="BM97" s="27">
        <v>10.62</v>
      </c>
    </row>
    <row r="98" spans="1:65" x14ac:dyDescent="0.25">
      <c r="A98" s="13">
        <v>2026740400</v>
      </c>
      <c r="B98" t="s">
        <v>374</v>
      </c>
      <c r="C98" t="s">
        <v>822</v>
      </c>
      <c r="D98" t="s">
        <v>823</v>
      </c>
      <c r="E98" s="27">
        <v>13.05</v>
      </c>
      <c r="F98" s="27">
        <v>5.29</v>
      </c>
      <c r="G98" s="27">
        <v>5.26</v>
      </c>
      <c r="H98" s="27">
        <v>1.42</v>
      </c>
      <c r="I98" s="27">
        <v>1.1299999999999999</v>
      </c>
      <c r="J98" s="27">
        <v>4.83</v>
      </c>
      <c r="K98" s="27">
        <v>5.45</v>
      </c>
      <c r="L98" s="27">
        <v>1.65</v>
      </c>
      <c r="M98" s="27">
        <v>4.83</v>
      </c>
      <c r="N98" s="27">
        <v>4.37</v>
      </c>
      <c r="O98" s="27">
        <v>0.69</v>
      </c>
      <c r="P98" s="27">
        <v>1.98</v>
      </c>
      <c r="Q98" s="27">
        <v>3.85</v>
      </c>
      <c r="R98" s="27">
        <v>4.53</v>
      </c>
      <c r="S98" s="27">
        <v>6.53</v>
      </c>
      <c r="T98" s="27">
        <v>4.04</v>
      </c>
      <c r="U98" s="27">
        <v>5.52</v>
      </c>
      <c r="V98" s="27">
        <v>1.44</v>
      </c>
      <c r="W98" s="27">
        <v>2.4700000000000002</v>
      </c>
      <c r="X98" s="27">
        <v>1.88</v>
      </c>
      <c r="Y98" s="27">
        <v>19.55</v>
      </c>
      <c r="Z98" s="27">
        <v>7.83</v>
      </c>
      <c r="AA98" s="27">
        <v>3.76</v>
      </c>
      <c r="AB98" s="27">
        <v>1.83</v>
      </c>
      <c r="AC98" s="27">
        <v>3.73</v>
      </c>
      <c r="AD98" s="27">
        <v>2.7</v>
      </c>
      <c r="AE98" s="29">
        <v>778.88</v>
      </c>
      <c r="AF98" s="29">
        <v>345600</v>
      </c>
      <c r="AG98" s="25">
        <v>6.5700000000000012</v>
      </c>
      <c r="AH98" s="29">
        <v>1650.2708973830568</v>
      </c>
      <c r="AI98" s="27" t="s">
        <v>837</v>
      </c>
      <c r="AJ98" s="27">
        <v>109.75962815004196</v>
      </c>
      <c r="AK98" s="27">
        <v>99.979182030703853</v>
      </c>
      <c r="AL98" s="27">
        <v>209.74</v>
      </c>
      <c r="AM98" s="27">
        <v>200.8734</v>
      </c>
      <c r="AN98" s="27">
        <v>49</v>
      </c>
      <c r="AO98" s="30">
        <v>2.8890000000000002</v>
      </c>
      <c r="AP98" s="27">
        <v>214</v>
      </c>
      <c r="AQ98" s="27">
        <v>140</v>
      </c>
      <c r="AR98" s="27">
        <v>93.75</v>
      </c>
      <c r="AS98" s="27">
        <v>10.45</v>
      </c>
      <c r="AT98" s="27">
        <v>499.46</v>
      </c>
      <c r="AU98" s="27">
        <v>5.85</v>
      </c>
      <c r="AV98" s="27">
        <v>12.29</v>
      </c>
      <c r="AW98" s="27">
        <v>4.9400000000000004</v>
      </c>
      <c r="AX98" s="27">
        <v>15.67</v>
      </c>
      <c r="AY98" s="27">
        <v>30.75</v>
      </c>
      <c r="AZ98" s="27">
        <v>3.07</v>
      </c>
      <c r="BA98" s="27">
        <v>1.42</v>
      </c>
      <c r="BB98" s="27">
        <v>16.38</v>
      </c>
      <c r="BC98" s="27">
        <v>41.96</v>
      </c>
      <c r="BD98" s="27">
        <v>21.55</v>
      </c>
      <c r="BE98" s="27">
        <v>29.9</v>
      </c>
      <c r="BF98" s="27">
        <v>100</v>
      </c>
      <c r="BG98" s="27">
        <v>1.6666666666666667</v>
      </c>
      <c r="BH98" s="27">
        <v>12.05</v>
      </c>
      <c r="BI98" s="27">
        <v>12.5</v>
      </c>
      <c r="BJ98" s="27">
        <v>3.9</v>
      </c>
      <c r="BK98" s="27">
        <v>52.67</v>
      </c>
      <c r="BL98" s="27">
        <v>10.07</v>
      </c>
      <c r="BM98" s="27">
        <v>8.5454953271028042</v>
      </c>
    </row>
    <row r="99" spans="1:65" x14ac:dyDescent="0.25">
      <c r="A99" s="13">
        <v>2031740650</v>
      </c>
      <c r="B99" t="s">
        <v>374</v>
      </c>
      <c r="C99" t="s">
        <v>377</v>
      </c>
      <c r="D99" t="s">
        <v>378</v>
      </c>
      <c r="E99" s="27">
        <v>13.35</v>
      </c>
      <c r="F99" s="27">
        <v>5.38</v>
      </c>
      <c r="G99" s="27">
        <v>4.8099999999999996</v>
      </c>
      <c r="H99" s="27">
        <v>1.37</v>
      </c>
      <c r="I99" s="27">
        <v>1.1100000000000001</v>
      </c>
      <c r="J99" s="27">
        <v>4.57</v>
      </c>
      <c r="K99" s="27">
        <v>5.27</v>
      </c>
      <c r="L99" s="27">
        <v>1.64</v>
      </c>
      <c r="M99" s="27">
        <v>4.3899999999999997</v>
      </c>
      <c r="N99" s="27">
        <v>4.1900000000000004</v>
      </c>
      <c r="O99" s="27">
        <v>0.69</v>
      </c>
      <c r="P99" s="27">
        <v>1.98</v>
      </c>
      <c r="Q99" s="27">
        <v>3.82</v>
      </c>
      <c r="R99" s="27">
        <v>4.45</v>
      </c>
      <c r="S99" s="27">
        <v>6.16</v>
      </c>
      <c r="T99" s="27">
        <v>3.6</v>
      </c>
      <c r="U99" s="27">
        <v>5.29</v>
      </c>
      <c r="V99" s="27">
        <v>1.46</v>
      </c>
      <c r="W99" s="27">
        <v>2.36</v>
      </c>
      <c r="X99" s="27">
        <v>1.94</v>
      </c>
      <c r="Y99" s="27">
        <v>19.11</v>
      </c>
      <c r="Z99" s="27">
        <v>7.22</v>
      </c>
      <c r="AA99" s="27">
        <v>3.51</v>
      </c>
      <c r="AB99" s="27">
        <v>1.74</v>
      </c>
      <c r="AC99" s="27">
        <v>3.7</v>
      </c>
      <c r="AD99" s="27">
        <v>2.6</v>
      </c>
      <c r="AE99" s="29">
        <v>999</v>
      </c>
      <c r="AF99" s="29">
        <v>392933</v>
      </c>
      <c r="AG99" s="25">
        <v>6.54</v>
      </c>
      <c r="AH99" s="29">
        <v>1870.4620164878795</v>
      </c>
      <c r="AI99" s="27" t="s">
        <v>837</v>
      </c>
      <c r="AJ99" s="27">
        <v>116.6184522611441</v>
      </c>
      <c r="AK99" s="27">
        <v>102.62675340725873</v>
      </c>
      <c r="AL99" s="27">
        <v>219.25</v>
      </c>
      <c r="AM99" s="27">
        <v>201.43424999999999</v>
      </c>
      <c r="AN99" s="27">
        <v>55</v>
      </c>
      <c r="AO99" s="30">
        <v>3.06325</v>
      </c>
      <c r="AP99" s="27">
        <v>162.5</v>
      </c>
      <c r="AQ99" s="27">
        <v>142.5</v>
      </c>
      <c r="AR99" s="27">
        <v>112.5</v>
      </c>
      <c r="AS99" s="27">
        <v>10.28</v>
      </c>
      <c r="AT99" s="27">
        <v>485</v>
      </c>
      <c r="AU99" s="27">
        <v>4.79</v>
      </c>
      <c r="AV99" s="27">
        <v>10.99</v>
      </c>
      <c r="AW99" s="27">
        <v>4.49</v>
      </c>
      <c r="AX99" s="27">
        <v>18</v>
      </c>
      <c r="AY99" s="27">
        <v>35</v>
      </c>
      <c r="AZ99" s="27">
        <v>3.18</v>
      </c>
      <c r="BA99" s="27">
        <v>1.1599999999999999</v>
      </c>
      <c r="BB99" s="27">
        <v>18.5</v>
      </c>
      <c r="BC99" s="27">
        <v>34.99</v>
      </c>
      <c r="BD99" s="27">
        <v>23.99</v>
      </c>
      <c r="BE99" s="27">
        <v>29.99</v>
      </c>
      <c r="BF99" s="27">
        <v>55</v>
      </c>
      <c r="BG99" s="27">
        <v>10.290000000000001</v>
      </c>
      <c r="BH99" s="27">
        <v>14</v>
      </c>
      <c r="BI99" s="27">
        <v>24</v>
      </c>
      <c r="BJ99" s="27">
        <v>3.99</v>
      </c>
      <c r="BK99" s="27">
        <v>67</v>
      </c>
      <c r="BL99" s="27">
        <v>10.01</v>
      </c>
      <c r="BM99" s="27">
        <v>11.287859813084113</v>
      </c>
    </row>
    <row r="100" spans="1:65" x14ac:dyDescent="0.25">
      <c r="A100" s="13">
        <v>2038260700</v>
      </c>
      <c r="B100" t="s">
        <v>374</v>
      </c>
      <c r="C100" t="s">
        <v>379</v>
      </c>
      <c r="D100" t="s">
        <v>380</v>
      </c>
      <c r="E100" s="27">
        <v>13.07</v>
      </c>
      <c r="F100" s="27">
        <v>5.32</v>
      </c>
      <c r="G100" s="27">
        <v>4.7</v>
      </c>
      <c r="H100" s="27">
        <v>1.32</v>
      </c>
      <c r="I100" s="27">
        <v>1.04</v>
      </c>
      <c r="J100" s="27">
        <v>4.5599999999999996</v>
      </c>
      <c r="K100" s="27">
        <v>5.03</v>
      </c>
      <c r="L100" s="27">
        <v>1.61</v>
      </c>
      <c r="M100" s="27">
        <v>4.25</v>
      </c>
      <c r="N100" s="27">
        <v>4.4000000000000004</v>
      </c>
      <c r="O100" s="27">
        <v>0.69</v>
      </c>
      <c r="P100" s="27">
        <v>1.98</v>
      </c>
      <c r="Q100" s="27">
        <v>3.46</v>
      </c>
      <c r="R100" s="27">
        <v>4.5199999999999996</v>
      </c>
      <c r="S100" s="27">
        <v>6.54</v>
      </c>
      <c r="T100" s="27">
        <v>3.54</v>
      </c>
      <c r="U100" s="27">
        <v>5.19</v>
      </c>
      <c r="V100" s="27">
        <v>1.43</v>
      </c>
      <c r="W100" s="27">
        <v>2.39</v>
      </c>
      <c r="X100" s="27">
        <v>1.8</v>
      </c>
      <c r="Y100" s="27">
        <v>18.79</v>
      </c>
      <c r="Z100" s="27">
        <v>7.05</v>
      </c>
      <c r="AA100" s="27">
        <v>3.51</v>
      </c>
      <c r="AB100" s="27">
        <v>1.75</v>
      </c>
      <c r="AC100" s="27">
        <v>3.59</v>
      </c>
      <c r="AD100" s="27">
        <v>2.56</v>
      </c>
      <c r="AE100" s="29">
        <v>720</v>
      </c>
      <c r="AF100" s="29">
        <v>366000</v>
      </c>
      <c r="AG100" s="25">
        <v>6.5466666666666669</v>
      </c>
      <c r="AH100" s="29">
        <v>1743.459787628844</v>
      </c>
      <c r="AI100" s="27" t="s">
        <v>837</v>
      </c>
      <c r="AJ100" s="27">
        <v>108.50797748094612</v>
      </c>
      <c r="AK100" s="27">
        <v>99.06849934087154</v>
      </c>
      <c r="AL100" s="27">
        <v>207.57999999999998</v>
      </c>
      <c r="AM100" s="27">
        <v>201.29</v>
      </c>
      <c r="AN100" s="27">
        <v>46.51</v>
      </c>
      <c r="AO100" s="30">
        <v>3.0069999999999997</v>
      </c>
      <c r="AP100" s="27">
        <v>82</v>
      </c>
      <c r="AQ100" s="27">
        <v>105</v>
      </c>
      <c r="AR100" s="27">
        <v>98.5</v>
      </c>
      <c r="AS100" s="27">
        <v>10.09</v>
      </c>
      <c r="AT100" s="27">
        <v>525.67999999999995</v>
      </c>
      <c r="AU100" s="27">
        <v>5.69</v>
      </c>
      <c r="AV100" s="27">
        <v>11.33</v>
      </c>
      <c r="AW100" s="27">
        <v>5.5</v>
      </c>
      <c r="AX100" s="27">
        <v>15</v>
      </c>
      <c r="AY100" s="27">
        <v>37</v>
      </c>
      <c r="AZ100" s="27">
        <v>3.15</v>
      </c>
      <c r="BA100" s="27">
        <v>1.2</v>
      </c>
      <c r="BB100" s="27">
        <v>12</v>
      </c>
      <c r="BC100" s="27">
        <v>29.99</v>
      </c>
      <c r="BD100" s="27">
        <v>33</v>
      </c>
      <c r="BE100" s="27">
        <v>24.99</v>
      </c>
      <c r="BF100" s="27">
        <v>50</v>
      </c>
      <c r="BG100" s="27">
        <v>14.866666666666667</v>
      </c>
      <c r="BH100" s="27">
        <v>6.19</v>
      </c>
      <c r="BI100" s="27">
        <v>10</v>
      </c>
      <c r="BJ100" s="27">
        <v>2.73</v>
      </c>
      <c r="BK100" s="27">
        <v>45</v>
      </c>
      <c r="BL100" s="27">
        <v>9.59</v>
      </c>
      <c r="BM100" s="27">
        <v>12.838785046728972</v>
      </c>
    </row>
    <row r="101" spans="1:65" x14ac:dyDescent="0.25">
      <c r="A101" s="13">
        <v>2041460750</v>
      </c>
      <c r="B101" t="s">
        <v>374</v>
      </c>
      <c r="C101" t="s">
        <v>381</v>
      </c>
      <c r="D101" t="s">
        <v>382</v>
      </c>
      <c r="E101" s="27">
        <v>12.205</v>
      </c>
      <c r="F101" s="27">
        <v>4.5149999999999997</v>
      </c>
      <c r="G101" s="27">
        <v>4.9000000000000004</v>
      </c>
      <c r="H101" s="27">
        <v>1.32</v>
      </c>
      <c r="I101" s="27">
        <v>1.085</v>
      </c>
      <c r="J101" s="27">
        <v>4.6100000000000003</v>
      </c>
      <c r="K101" s="27">
        <v>3.5550000000000002</v>
      </c>
      <c r="L101" s="27">
        <v>1.385</v>
      </c>
      <c r="M101" s="27">
        <v>4.32</v>
      </c>
      <c r="N101" s="27">
        <v>3.55</v>
      </c>
      <c r="O101" s="27">
        <v>0.61499999999999999</v>
      </c>
      <c r="P101" s="27">
        <v>1.82</v>
      </c>
      <c r="Q101" s="27">
        <v>4.03</v>
      </c>
      <c r="R101" s="27">
        <v>3.92</v>
      </c>
      <c r="S101" s="27">
        <v>5.9249999999999998</v>
      </c>
      <c r="T101" s="27">
        <v>3.085</v>
      </c>
      <c r="U101" s="27">
        <v>5.1550000000000002</v>
      </c>
      <c r="V101" s="27">
        <v>1.36</v>
      </c>
      <c r="W101" s="27">
        <v>2.2450000000000001</v>
      </c>
      <c r="X101" s="27">
        <v>1.89</v>
      </c>
      <c r="Y101" s="27">
        <v>19.350000000000001</v>
      </c>
      <c r="Z101" s="27">
        <v>6.13</v>
      </c>
      <c r="AA101" s="27">
        <v>3.36</v>
      </c>
      <c r="AB101" s="27">
        <v>1.37</v>
      </c>
      <c r="AC101" s="27">
        <v>2.99</v>
      </c>
      <c r="AD101" s="27">
        <v>2.3199999999999998</v>
      </c>
      <c r="AE101" s="29">
        <v>861.33</v>
      </c>
      <c r="AF101" s="29">
        <v>319500</v>
      </c>
      <c r="AG101" s="25">
        <v>6.5700000000000012</v>
      </c>
      <c r="AH101" s="29">
        <v>1525.6410639869405</v>
      </c>
      <c r="AI101" s="27" t="s">
        <v>837</v>
      </c>
      <c r="AJ101" s="27">
        <v>115.90552363643786</v>
      </c>
      <c r="AK101" s="27">
        <v>102.77935374059206</v>
      </c>
      <c r="AL101" s="27">
        <v>218.69</v>
      </c>
      <c r="AM101" s="27">
        <v>201.88425000000001</v>
      </c>
      <c r="AN101" s="27">
        <v>48.67</v>
      </c>
      <c r="AO101" s="30">
        <v>3.0287500000000001</v>
      </c>
      <c r="AP101" s="27">
        <v>186.67</v>
      </c>
      <c r="AQ101" s="27">
        <v>138.33000000000001</v>
      </c>
      <c r="AR101" s="27">
        <v>89</v>
      </c>
      <c r="AS101" s="27">
        <v>10.37</v>
      </c>
      <c r="AT101" s="27">
        <v>518.42999999999995</v>
      </c>
      <c r="AU101" s="27">
        <v>5.69</v>
      </c>
      <c r="AV101" s="27">
        <v>12.14</v>
      </c>
      <c r="AW101" s="27">
        <v>5.14</v>
      </c>
      <c r="AX101" s="27">
        <v>19.5</v>
      </c>
      <c r="AY101" s="27">
        <v>25</v>
      </c>
      <c r="AZ101" s="27">
        <v>3.15</v>
      </c>
      <c r="BA101" s="27">
        <v>1.41</v>
      </c>
      <c r="BB101" s="27">
        <v>17.25</v>
      </c>
      <c r="BC101" s="27">
        <v>33.25</v>
      </c>
      <c r="BD101" s="27">
        <v>20.22</v>
      </c>
      <c r="BE101" s="27">
        <v>24.99</v>
      </c>
      <c r="BF101" s="27">
        <v>73.319999999999993</v>
      </c>
      <c r="BG101" s="27">
        <v>6.0775000000000006</v>
      </c>
      <c r="BH101" s="27">
        <v>7.09</v>
      </c>
      <c r="BI101" s="27">
        <v>10</v>
      </c>
      <c r="BJ101" s="27">
        <v>3.29</v>
      </c>
      <c r="BK101" s="27">
        <v>49.5</v>
      </c>
      <c r="BL101" s="27">
        <v>10.029999999999999</v>
      </c>
      <c r="BM101" s="27">
        <v>11.287859813084113</v>
      </c>
    </row>
    <row r="102" spans="1:65" x14ac:dyDescent="0.25">
      <c r="A102" s="13">
        <v>2048620900</v>
      </c>
      <c r="B102" t="s">
        <v>374</v>
      </c>
      <c r="C102" t="s">
        <v>385</v>
      </c>
      <c r="D102" t="s">
        <v>386</v>
      </c>
      <c r="E102" s="27">
        <v>13.37</v>
      </c>
      <c r="F102" s="27">
        <v>5.33</v>
      </c>
      <c r="G102" s="27">
        <v>4.97</v>
      </c>
      <c r="H102" s="27">
        <v>1.38</v>
      </c>
      <c r="I102" s="27">
        <v>1.1200000000000001</v>
      </c>
      <c r="J102" s="27">
        <v>4.6900000000000004</v>
      </c>
      <c r="K102" s="27">
        <v>5.21</v>
      </c>
      <c r="L102" s="27">
        <v>1.62</v>
      </c>
      <c r="M102" s="27">
        <v>4.5199999999999996</v>
      </c>
      <c r="N102" s="27">
        <v>4.4000000000000004</v>
      </c>
      <c r="O102" s="27">
        <v>0.69</v>
      </c>
      <c r="P102" s="27">
        <v>1.98</v>
      </c>
      <c r="Q102" s="27">
        <v>3.78</v>
      </c>
      <c r="R102" s="27">
        <v>4.46</v>
      </c>
      <c r="S102" s="27">
        <v>6.32</v>
      </c>
      <c r="T102" s="27">
        <v>3.85</v>
      </c>
      <c r="U102" s="27">
        <v>5.33</v>
      </c>
      <c r="V102" s="27">
        <v>1.43</v>
      </c>
      <c r="W102" s="27">
        <v>2.42</v>
      </c>
      <c r="X102" s="27">
        <v>1.91</v>
      </c>
      <c r="Y102" s="27">
        <v>19.38</v>
      </c>
      <c r="Z102" s="27">
        <v>7.49</v>
      </c>
      <c r="AA102" s="27">
        <v>3.63</v>
      </c>
      <c r="AB102" s="27">
        <v>1.82</v>
      </c>
      <c r="AC102" s="27">
        <v>3.65</v>
      </c>
      <c r="AD102" s="27">
        <v>2.63</v>
      </c>
      <c r="AE102" s="29">
        <v>1037.58</v>
      </c>
      <c r="AF102" s="29">
        <v>340118</v>
      </c>
      <c r="AG102" s="25">
        <v>6.6366666666666667</v>
      </c>
      <c r="AH102" s="29">
        <v>1635.3279026125499</v>
      </c>
      <c r="AI102" s="27" t="s">
        <v>837</v>
      </c>
      <c r="AJ102" s="27">
        <v>110.46230702108313</v>
      </c>
      <c r="AK102" s="27">
        <v>99.822238532963524</v>
      </c>
      <c r="AL102" s="27">
        <v>210.27999999999997</v>
      </c>
      <c r="AM102" s="27">
        <v>199.25925000000001</v>
      </c>
      <c r="AN102" s="27">
        <v>54.83</v>
      </c>
      <c r="AO102" s="30">
        <v>2.9785000000000004</v>
      </c>
      <c r="AP102" s="27">
        <v>153.56</v>
      </c>
      <c r="AQ102" s="27">
        <v>113.65</v>
      </c>
      <c r="AR102" s="27">
        <v>97.6</v>
      </c>
      <c r="AS102" s="27">
        <v>10.38</v>
      </c>
      <c r="AT102" s="27">
        <v>521.02</v>
      </c>
      <c r="AU102" s="27">
        <v>4.6100000000000003</v>
      </c>
      <c r="AV102" s="27">
        <v>11.99</v>
      </c>
      <c r="AW102" s="27">
        <v>4.5999999999999996</v>
      </c>
      <c r="AX102" s="27">
        <v>28</v>
      </c>
      <c r="AY102" s="27">
        <v>42.25</v>
      </c>
      <c r="AZ102" s="27">
        <v>3.02</v>
      </c>
      <c r="BA102" s="27">
        <v>1.28</v>
      </c>
      <c r="BB102" s="27">
        <v>15.8</v>
      </c>
      <c r="BC102" s="27">
        <v>51.8</v>
      </c>
      <c r="BD102" s="27">
        <v>32</v>
      </c>
      <c r="BE102" s="27">
        <v>55.6</v>
      </c>
      <c r="BF102" s="27">
        <v>85.4</v>
      </c>
      <c r="BG102" s="27">
        <v>8.3324999999999996</v>
      </c>
      <c r="BH102" s="27">
        <v>10.7</v>
      </c>
      <c r="BI102" s="27">
        <v>12.58</v>
      </c>
      <c r="BJ102" s="27">
        <v>3.51</v>
      </c>
      <c r="BK102" s="27">
        <v>56.81</v>
      </c>
      <c r="BL102" s="27">
        <v>9.94</v>
      </c>
      <c r="BM102" s="27">
        <v>10.99</v>
      </c>
    </row>
    <row r="103" spans="1:65" x14ac:dyDescent="0.25">
      <c r="A103" s="13">
        <v>2130460600</v>
      </c>
      <c r="B103" t="s">
        <v>387</v>
      </c>
      <c r="C103" t="s">
        <v>388</v>
      </c>
      <c r="D103" t="s">
        <v>389</v>
      </c>
      <c r="E103" s="27">
        <v>13.14</v>
      </c>
      <c r="F103" s="27">
        <v>5.34</v>
      </c>
      <c r="G103" s="27">
        <v>5.03</v>
      </c>
      <c r="H103" s="27">
        <v>1.46</v>
      </c>
      <c r="I103" s="27">
        <v>1.24</v>
      </c>
      <c r="J103" s="27">
        <v>4.6900000000000004</v>
      </c>
      <c r="K103" s="27">
        <v>5.0999999999999996</v>
      </c>
      <c r="L103" s="27">
        <v>1.67</v>
      </c>
      <c r="M103" s="27">
        <v>4.5199999999999996</v>
      </c>
      <c r="N103" s="27">
        <v>4.62</v>
      </c>
      <c r="O103" s="27">
        <v>0.7</v>
      </c>
      <c r="P103" s="27">
        <v>1.99</v>
      </c>
      <c r="Q103" s="27">
        <v>4.07</v>
      </c>
      <c r="R103" s="27">
        <v>4.3499999999999996</v>
      </c>
      <c r="S103" s="27">
        <v>6.2</v>
      </c>
      <c r="T103" s="27">
        <v>4.0199999999999996</v>
      </c>
      <c r="U103" s="27">
        <v>5.42</v>
      </c>
      <c r="V103" s="27">
        <v>1.5</v>
      </c>
      <c r="W103" s="27">
        <v>2.4900000000000002</v>
      </c>
      <c r="X103" s="27">
        <v>1.97</v>
      </c>
      <c r="Y103" s="27">
        <v>20.21</v>
      </c>
      <c r="Z103" s="27">
        <v>7.44</v>
      </c>
      <c r="AA103" s="27">
        <v>3.78</v>
      </c>
      <c r="AB103" s="27">
        <v>1.79</v>
      </c>
      <c r="AC103" s="27">
        <v>3.78</v>
      </c>
      <c r="AD103" s="27">
        <v>2.77</v>
      </c>
      <c r="AE103" s="29">
        <v>994.2</v>
      </c>
      <c r="AF103" s="29">
        <v>360693</v>
      </c>
      <c r="AG103" s="25">
        <v>5.4649999999999999</v>
      </c>
      <c r="AH103" s="29">
        <v>1530.0461767764903</v>
      </c>
      <c r="AI103" s="27" t="s">
        <v>837</v>
      </c>
      <c r="AJ103" s="27">
        <v>83.816681783333351</v>
      </c>
      <c r="AK103" s="27">
        <v>121.60192574007414</v>
      </c>
      <c r="AL103" s="27">
        <v>205.42</v>
      </c>
      <c r="AM103" s="27">
        <v>191.45564999999999</v>
      </c>
      <c r="AN103" s="27">
        <v>55.75</v>
      </c>
      <c r="AO103" s="30">
        <v>3.0249999999999995</v>
      </c>
      <c r="AP103" s="27">
        <v>91.75</v>
      </c>
      <c r="AQ103" s="27">
        <v>105</v>
      </c>
      <c r="AR103" s="27">
        <v>97.67</v>
      </c>
      <c r="AS103" s="27">
        <v>10.54</v>
      </c>
      <c r="AT103" s="27">
        <v>337.86</v>
      </c>
      <c r="AU103" s="27">
        <v>4.8899999999999997</v>
      </c>
      <c r="AV103" s="27">
        <v>10.47</v>
      </c>
      <c r="AW103" s="27">
        <v>4.93</v>
      </c>
      <c r="AX103" s="27">
        <v>27</v>
      </c>
      <c r="AY103" s="27">
        <v>58.6</v>
      </c>
      <c r="AZ103" s="27">
        <v>2.95</v>
      </c>
      <c r="BA103" s="27">
        <v>1.38</v>
      </c>
      <c r="BB103" s="27">
        <v>15.3</v>
      </c>
      <c r="BC103" s="27">
        <v>58.8</v>
      </c>
      <c r="BD103" s="27">
        <v>44.4</v>
      </c>
      <c r="BE103" s="27">
        <v>48.8</v>
      </c>
      <c r="BF103" s="27">
        <v>92.18</v>
      </c>
      <c r="BG103" s="27">
        <v>10</v>
      </c>
      <c r="BH103" s="27">
        <v>12.24</v>
      </c>
      <c r="BI103" s="27">
        <v>23.4</v>
      </c>
      <c r="BJ103" s="27">
        <v>3.29</v>
      </c>
      <c r="BK103" s="27">
        <v>52</v>
      </c>
      <c r="BL103" s="27">
        <v>10.050000000000001</v>
      </c>
      <c r="BM103" s="27">
        <v>14.46</v>
      </c>
    </row>
    <row r="104" spans="1:65" x14ac:dyDescent="0.25">
      <c r="A104" s="13">
        <v>2131140700</v>
      </c>
      <c r="B104" t="s">
        <v>387</v>
      </c>
      <c r="C104" t="s">
        <v>390</v>
      </c>
      <c r="D104" t="s">
        <v>391</v>
      </c>
      <c r="E104" s="27">
        <v>13.1</v>
      </c>
      <c r="F104" s="27">
        <v>5.36</v>
      </c>
      <c r="G104" s="27">
        <v>5.09</v>
      </c>
      <c r="H104" s="27">
        <v>1.54</v>
      </c>
      <c r="I104" s="27">
        <v>1.1599999999999999</v>
      </c>
      <c r="J104" s="27">
        <v>4.72</v>
      </c>
      <c r="K104" s="27">
        <v>5.2</v>
      </c>
      <c r="L104" s="27">
        <v>1.65</v>
      </c>
      <c r="M104" s="27">
        <v>4.62</v>
      </c>
      <c r="N104" s="27">
        <v>4.68</v>
      </c>
      <c r="O104" s="27">
        <v>0.69</v>
      </c>
      <c r="P104" s="27">
        <v>1.98</v>
      </c>
      <c r="Q104" s="27">
        <v>3.82</v>
      </c>
      <c r="R104" s="27">
        <v>4.43</v>
      </c>
      <c r="S104" s="27">
        <v>6.42</v>
      </c>
      <c r="T104" s="27">
        <v>4.01</v>
      </c>
      <c r="U104" s="27">
        <v>5.33</v>
      </c>
      <c r="V104" s="27">
        <v>1.5</v>
      </c>
      <c r="W104" s="27">
        <v>2.5099999999999998</v>
      </c>
      <c r="X104" s="27">
        <v>1.91</v>
      </c>
      <c r="Y104" s="27">
        <v>19.600000000000001</v>
      </c>
      <c r="Z104" s="27">
        <v>7.45</v>
      </c>
      <c r="AA104" s="27">
        <v>3.77</v>
      </c>
      <c r="AB104" s="27">
        <v>1.8</v>
      </c>
      <c r="AC104" s="27">
        <v>3.76</v>
      </c>
      <c r="AD104" s="27">
        <v>2.68</v>
      </c>
      <c r="AE104" s="29">
        <v>1389.67</v>
      </c>
      <c r="AF104" s="29">
        <v>329633</v>
      </c>
      <c r="AG104" s="25">
        <v>6.7366666666666672</v>
      </c>
      <c r="AH104" s="29">
        <v>1601.304491848922</v>
      </c>
      <c r="AI104" s="27" t="s">
        <v>837</v>
      </c>
      <c r="AJ104" s="27">
        <v>85.370994599999989</v>
      </c>
      <c r="AK104" s="27">
        <v>121.60192574007414</v>
      </c>
      <c r="AL104" s="27">
        <v>206.97</v>
      </c>
      <c r="AM104" s="27">
        <v>186.95564999999999</v>
      </c>
      <c r="AN104" s="27">
        <v>71.98</v>
      </c>
      <c r="AO104" s="30">
        <v>3.1574999999999998</v>
      </c>
      <c r="AP104" s="27">
        <v>73.67</v>
      </c>
      <c r="AQ104" s="27">
        <v>104.88</v>
      </c>
      <c r="AR104" s="27">
        <v>94.67</v>
      </c>
      <c r="AS104" s="27">
        <v>10.42</v>
      </c>
      <c r="AT104" s="27">
        <v>375.67</v>
      </c>
      <c r="AU104" s="27">
        <v>6.74</v>
      </c>
      <c r="AV104" s="27">
        <v>12.99</v>
      </c>
      <c r="AW104" s="27">
        <v>4.95</v>
      </c>
      <c r="AX104" s="27">
        <v>19.32</v>
      </c>
      <c r="AY104" s="27">
        <v>86.67</v>
      </c>
      <c r="AZ104" s="27">
        <v>3.03</v>
      </c>
      <c r="BA104" s="27">
        <v>1.39</v>
      </c>
      <c r="BB104" s="27">
        <v>19.989999999999998</v>
      </c>
      <c r="BC104" s="27">
        <v>48.33</v>
      </c>
      <c r="BD104" s="27">
        <v>33.5</v>
      </c>
      <c r="BE104" s="27">
        <v>42.66</v>
      </c>
      <c r="BF104" s="27">
        <v>87</v>
      </c>
      <c r="BG104" s="27">
        <v>11.99</v>
      </c>
      <c r="BH104" s="27">
        <v>12.33</v>
      </c>
      <c r="BI104" s="27">
        <v>18.5</v>
      </c>
      <c r="BJ104" s="27">
        <v>3.29</v>
      </c>
      <c r="BK104" s="27">
        <v>65</v>
      </c>
      <c r="BL104" s="27">
        <v>10.199999999999999</v>
      </c>
      <c r="BM104" s="27">
        <v>14.57</v>
      </c>
    </row>
    <row r="105" spans="1:65" x14ac:dyDescent="0.25">
      <c r="A105" s="13">
        <v>2210780100</v>
      </c>
      <c r="B105" t="s">
        <v>392</v>
      </c>
      <c r="C105" t="s">
        <v>393</v>
      </c>
      <c r="D105" t="s">
        <v>394</v>
      </c>
      <c r="E105" s="27">
        <v>12.85</v>
      </c>
      <c r="F105" s="27">
        <v>5.28</v>
      </c>
      <c r="G105" s="27">
        <v>4.67</v>
      </c>
      <c r="H105" s="27">
        <v>1.69</v>
      </c>
      <c r="I105" s="27">
        <v>1.02</v>
      </c>
      <c r="J105" s="27">
        <v>4.49</v>
      </c>
      <c r="K105" s="27">
        <v>4.84</v>
      </c>
      <c r="L105" s="27">
        <v>1.59</v>
      </c>
      <c r="M105" s="27">
        <v>4.4000000000000004</v>
      </c>
      <c r="N105" s="27">
        <v>4.49</v>
      </c>
      <c r="O105" s="27">
        <v>0.69</v>
      </c>
      <c r="P105" s="27">
        <v>1.98</v>
      </c>
      <c r="Q105" s="27">
        <v>3.58</v>
      </c>
      <c r="R105" s="27">
        <v>4.5199999999999996</v>
      </c>
      <c r="S105" s="27">
        <v>6.63</v>
      </c>
      <c r="T105" s="27">
        <v>3.39</v>
      </c>
      <c r="U105" s="27">
        <v>5.13</v>
      </c>
      <c r="V105" s="27">
        <v>1.44</v>
      </c>
      <c r="W105" s="27">
        <v>2.39</v>
      </c>
      <c r="X105" s="27">
        <v>1.79</v>
      </c>
      <c r="Y105" s="27">
        <v>18.53</v>
      </c>
      <c r="Z105" s="27">
        <v>6.43</v>
      </c>
      <c r="AA105" s="27">
        <v>3.47</v>
      </c>
      <c r="AB105" s="27">
        <v>1.66</v>
      </c>
      <c r="AC105" s="27">
        <v>3.6</v>
      </c>
      <c r="AD105" s="27">
        <v>2.46</v>
      </c>
      <c r="AE105" s="29">
        <v>1000</v>
      </c>
      <c r="AF105" s="29">
        <v>350667</v>
      </c>
      <c r="AG105" s="25">
        <v>6.7962499999999997</v>
      </c>
      <c r="AH105" s="29">
        <v>1713.9079714161151</v>
      </c>
      <c r="AI105" s="27">
        <v>188.17381336224045</v>
      </c>
      <c r="AJ105" s="27" t="s">
        <v>837</v>
      </c>
      <c r="AK105" s="27" t="s">
        <v>837</v>
      </c>
      <c r="AL105" s="27">
        <v>188.17381336224045</v>
      </c>
      <c r="AM105" s="27">
        <v>186.41040000000001</v>
      </c>
      <c r="AN105" s="27">
        <v>61.33</v>
      </c>
      <c r="AO105" s="30">
        <v>3.0789999999999997</v>
      </c>
      <c r="AP105" s="27">
        <v>130</v>
      </c>
      <c r="AQ105" s="27">
        <v>75</v>
      </c>
      <c r="AR105" s="27">
        <v>98.25</v>
      </c>
      <c r="AS105" s="27">
        <v>10.050000000000001</v>
      </c>
      <c r="AT105" s="27">
        <v>504.49</v>
      </c>
      <c r="AU105" s="27">
        <v>4.5199999999999996</v>
      </c>
      <c r="AV105" s="27">
        <v>10.99</v>
      </c>
      <c r="AW105" s="27">
        <v>4.8499999999999996</v>
      </c>
      <c r="AX105" s="27">
        <v>21</v>
      </c>
      <c r="AY105" s="27">
        <v>35.5</v>
      </c>
      <c r="AZ105" s="27">
        <v>3.14</v>
      </c>
      <c r="BA105" s="27">
        <v>1.06</v>
      </c>
      <c r="BB105" s="27">
        <v>14.96</v>
      </c>
      <c r="BC105" s="27">
        <v>31.24</v>
      </c>
      <c r="BD105" s="27">
        <v>23.74</v>
      </c>
      <c r="BE105" s="27">
        <v>33</v>
      </c>
      <c r="BF105" s="27">
        <v>75</v>
      </c>
      <c r="BG105" s="27">
        <v>2.0833333333333335</v>
      </c>
      <c r="BH105" s="27">
        <v>9.8000000000000007</v>
      </c>
      <c r="BI105" s="27">
        <v>15</v>
      </c>
      <c r="BJ105" s="27">
        <v>3.28</v>
      </c>
      <c r="BK105" s="27">
        <v>75.5</v>
      </c>
      <c r="BL105" s="27">
        <v>10.25</v>
      </c>
      <c r="BM105" s="27">
        <v>12.38</v>
      </c>
    </row>
    <row r="106" spans="1:65" x14ac:dyDescent="0.25">
      <c r="A106" s="13">
        <v>2212940200</v>
      </c>
      <c r="B106" t="s">
        <v>392</v>
      </c>
      <c r="C106" t="s">
        <v>395</v>
      </c>
      <c r="D106" t="s">
        <v>396</v>
      </c>
      <c r="E106" s="27">
        <v>12.93</v>
      </c>
      <c r="F106" s="27">
        <v>5.37</v>
      </c>
      <c r="G106" s="27">
        <v>4.6100000000000003</v>
      </c>
      <c r="H106" s="27">
        <v>1.67</v>
      </c>
      <c r="I106" s="27">
        <v>1.07</v>
      </c>
      <c r="J106" s="27">
        <v>4.55</v>
      </c>
      <c r="K106" s="27">
        <v>4.8899999999999997</v>
      </c>
      <c r="L106" s="27">
        <v>1.64</v>
      </c>
      <c r="M106" s="27">
        <v>4.18</v>
      </c>
      <c r="N106" s="27">
        <v>4.88</v>
      </c>
      <c r="O106" s="27">
        <v>0.56000000000000005</v>
      </c>
      <c r="P106" s="27">
        <v>1.98</v>
      </c>
      <c r="Q106" s="27">
        <v>3.67</v>
      </c>
      <c r="R106" s="27">
        <v>4.47</v>
      </c>
      <c r="S106" s="27">
        <v>6.48</v>
      </c>
      <c r="T106" s="27">
        <v>3.78</v>
      </c>
      <c r="U106" s="27">
        <v>5.07</v>
      </c>
      <c r="V106" s="27">
        <v>1.52</v>
      </c>
      <c r="W106" s="27">
        <v>2.4300000000000002</v>
      </c>
      <c r="X106" s="27">
        <v>1.85</v>
      </c>
      <c r="Y106" s="27">
        <v>18.54</v>
      </c>
      <c r="Z106" s="27">
        <v>6.45</v>
      </c>
      <c r="AA106" s="27">
        <v>3.61</v>
      </c>
      <c r="AB106" s="27">
        <v>1.74</v>
      </c>
      <c r="AC106" s="27">
        <v>3.59</v>
      </c>
      <c r="AD106" s="27">
        <v>2.4700000000000002</v>
      </c>
      <c r="AE106" s="29">
        <v>1467.67</v>
      </c>
      <c r="AF106" s="29">
        <v>431700</v>
      </c>
      <c r="AG106" s="25">
        <v>6.52</v>
      </c>
      <c r="AH106" s="29">
        <v>2050.7387158803267</v>
      </c>
      <c r="AI106" s="27">
        <v>114.2666024</v>
      </c>
      <c r="AJ106" s="27" t="s">
        <v>837</v>
      </c>
      <c r="AK106" s="27" t="s">
        <v>837</v>
      </c>
      <c r="AL106" s="27">
        <v>114.2666024</v>
      </c>
      <c r="AM106" s="27">
        <v>185.21039999999999</v>
      </c>
      <c r="AN106" s="27">
        <v>66.17</v>
      </c>
      <c r="AO106" s="30">
        <v>3.0851875</v>
      </c>
      <c r="AP106" s="27">
        <v>108.51</v>
      </c>
      <c r="AQ106" s="27">
        <v>120</v>
      </c>
      <c r="AR106" s="27">
        <v>113</v>
      </c>
      <c r="AS106" s="27">
        <v>10.15</v>
      </c>
      <c r="AT106" s="27">
        <v>492.5</v>
      </c>
      <c r="AU106" s="27">
        <v>4.8899999999999997</v>
      </c>
      <c r="AV106" s="27">
        <v>10.99</v>
      </c>
      <c r="AW106" s="27">
        <v>4.55</v>
      </c>
      <c r="AX106" s="27">
        <v>24.33</v>
      </c>
      <c r="AY106" s="27">
        <v>42.5</v>
      </c>
      <c r="AZ106" s="27">
        <v>3.11</v>
      </c>
      <c r="BA106" s="27">
        <v>1.02</v>
      </c>
      <c r="BB106" s="27">
        <v>15.86</v>
      </c>
      <c r="BC106" s="27">
        <v>35</v>
      </c>
      <c r="BD106" s="27">
        <v>30.8</v>
      </c>
      <c r="BE106" s="27">
        <v>47</v>
      </c>
      <c r="BF106" s="27">
        <v>120</v>
      </c>
      <c r="BG106" s="27">
        <v>9.99</v>
      </c>
      <c r="BH106" s="27">
        <v>12.28</v>
      </c>
      <c r="BI106" s="27">
        <v>20</v>
      </c>
      <c r="BJ106" s="27">
        <v>4.99</v>
      </c>
      <c r="BK106" s="27">
        <v>60.95</v>
      </c>
      <c r="BL106" s="27">
        <v>10.4</v>
      </c>
      <c r="BM106" s="27">
        <v>11.65</v>
      </c>
    </row>
    <row r="107" spans="1:65" x14ac:dyDescent="0.25">
      <c r="A107" s="13">
        <v>2226380365</v>
      </c>
      <c r="B107" t="s">
        <v>392</v>
      </c>
      <c r="C107" t="s">
        <v>397</v>
      </c>
      <c r="D107" t="s">
        <v>398</v>
      </c>
      <c r="E107" s="27">
        <v>12.86</v>
      </c>
      <c r="F107" s="27">
        <v>5.54</v>
      </c>
      <c r="G107" s="27">
        <v>4.5</v>
      </c>
      <c r="H107" s="27">
        <v>1.67</v>
      </c>
      <c r="I107" s="27">
        <v>1.03</v>
      </c>
      <c r="J107" s="27">
        <v>4.51</v>
      </c>
      <c r="K107" s="27">
        <v>4.9000000000000004</v>
      </c>
      <c r="L107" s="27">
        <v>1.61</v>
      </c>
      <c r="M107" s="27">
        <v>4.1900000000000004</v>
      </c>
      <c r="N107" s="27">
        <v>4.88</v>
      </c>
      <c r="O107" s="27">
        <v>0.49</v>
      </c>
      <c r="P107" s="27">
        <v>1.98</v>
      </c>
      <c r="Q107" s="27">
        <v>3.57</v>
      </c>
      <c r="R107" s="27">
        <v>4.33</v>
      </c>
      <c r="S107" s="27">
        <v>6.18</v>
      </c>
      <c r="T107" s="27">
        <v>3.67</v>
      </c>
      <c r="U107" s="27">
        <v>4.76</v>
      </c>
      <c r="V107" s="27">
        <v>1.43</v>
      </c>
      <c r="W107" s="27">
        <v>2.29</v>
      </c>
      <c r="X107" s="27">
        <v>1.72</v>
      </c>
      <c r="Y107" s="27">
        <v>18.579999999999998</v>
      </c>
      <c r="Z107" s="27">
        <v>6.18</v>
      </c>
      <c r="AA107" s="27">
        <v>3.32</v>
      </c>
      <c r="AB107" s="27">
        <v>1.64</v>
      </c>
      <c r="AC107" s="27">
        <v>3.58</v>
      </c>
      <c r="AD107" s="27">
        <v>2.41</v>
      </c>
      <c r="AE107" s="29">
        <v>1173.75</v>
      </c>
      <c r="AF107" s="29">
        <v>416513</v>
      </c>
      <c r="AG107" s="25">
        <v>6.4499999999999984</v>
      </c>
      <c r="AH107" s="29">
        <v>1964.2233324527651</v>
      </c>
      <c r="AI107" s="27" t="s">
        <v>837</v>
      </c>
      <c r="AJ107" s="27">
        <v>140.48858609999999</v>
      </c>
      <c r="AK107" s="27">
        <v>48.018458209999999</v>
      </c>
      <c r="AL107" s="27">
        <v>188.51000000000002</v>
      </c>
      <c r="AM107" s="27">
        <v>186.41040000000001</v>
      </c>
      <c r="AN107" s="27">
        <v>61.99</v>
      </c>
      <c r="AO107" s="30">
        <v>3.0865</v>
      </c>
      <c r="AP107" s="27">
        <v>122.5</v>
      </c>
      <c r="AQ107" s="27">
        <v>105</v>
      </c>
      <c r="AR107" s="27">
        <v>125</v>
      </c>
      <c r="AS107" s="27">
        <v>9.81</v>
      </c>
      <c r="AT107" s="27">
        <v>491.62</v>
      </c>
      <c r="AU107" s="27">
        <v>3.79</v>
      </c>
      <c r="AV107" s="27">
        <v>10.99</v>
      </c>
      <c r="AW107" s="27">
        <v>3.67</v>
      </c>
      <c r="AX107" s="27">
        <v>21.33</v>
      </c>
      <c r="AY107" s="27">
        <v>42.5</v>
      </c>
      <c r="AZ107" s="27">
        <v>2.98</v>
      </c>
      <c r="BA107" s="27">
        <v>0.99</v>
      </c>
      <c r="BB107" s="27">
        <v>17.16</v>
      </c>
      <c r="BC107" s="27">
        <v>49.5</v>
      </c>
      <c r="BD107" s="27">
        <v>29.99</v>
      </c>
      <c r="BE107" s="27">
        <v>40.5</v>
      </c>
      <c r="BF107" s="27">
        <v>95</v>
      </c>
      <c r="BG107" s="27">
        <v>11.99</v>
      </c>
      <c r="BH107" s="27">
        <v>13.18</v>
      </c>
      <c r="BI107" s="27">
        <v>17</v>
      </c>
      <c r="BJ107" s="27">
        <v>2.88</v>
      </c>
      <c r="BK107" s="27">
        <v>53.33</v>
      </c>
      <c r="BL107" s="27">
        <v>9.93</v>
      </c>
      <c r="BM107" s="27">
        <v>11.15</v>
      </c>
    </row>
    <row r="108" spans="1:65" x14ac:dyDescent="0.25">
      <c r="A108" s="13">
        <v>2229180400</v>
      </c>
      <c r="B108" t="s">
        <v>392</v>
      </c>
      <c r="C108" t="s">
        <v>400</v>
      </c>
      <c r="D108" t="s">
        <v>401</v>
      </c>
      <c r="E108" s="27">
        <v>12.9</v>
      </c>
      <c r="F108" s="27">
        <v>5.32</v>
      </c>
      <c r="G108" s="27">
        <v>4.6900000000000004</v>
      </c>
      <c r="H108" s="27">
        <v>1.44</v>
      </c>
      <c r="I108" s="27">
        <v>1.07</v>
      </c>
      <c r="J108" s="27">
        <v>4.53</v>
      </c>
      <c r="K108" s="27">
        <v>4.78</v>
      </c>
      <c r="L108" s="27">
        <v>1.68</v>
      </c>
      <c r="M108" s="27">
        <v>4.26</v>
      </c>
      <c r="N108" s="27">
        <v>4.58</v>
      </c>
      <c r="O108" s="27">
        <v>0.56999999999999995</v>
      </c>
      <c r="P108" s="27">
        <v>1.98</v>
      </c>
      <c r="Q108" s="27">
        <v>3.66</v>
      </c>
      <c r="R108" s="27">
        <v>4.46</v>
      </c>
      <c r="S108" s="27">
        <v>6.37</v>
      </c>
      <c r="T108" s="27">
        <v>3.83</v>
      </c>
      <c r="U108" s="27">
        <v>5.07</v>
      </c>
      <c r="V108" s="27">
        <v>1.47</v>
      </c>
      <c r="W108" s="27">
        <v>2.52</v>
      </c>
      <c r="X108" s="27">
        <v>1.88</v>
      </c>
      <c r="Y108" s="27">
        <v>18.68</v>
      </c>
      <c r="Z108" s="27">
        <v>6.87</v>
      </c>
      <c r="AA108" s="27">
        <v>3.66</v>
      </c>
      <c r="AB108" s="27">
        <v>1.71</v>
      </c>
      <c r="AC108" s="27">
        <v>3.65</v>
      </c>
      <c r="AD108" s="27">
        <v>2.5099999999999998</v>
      </c>
      <c r="AE108" s="29">
        <v>1097.05</v>
      </c>
      <c r="AF108" s="29">
        <v>281115</v>
      </c>
      <c r="AG108" s="25">
        <v>7.5600000000000005</v>
      </c>
      <c r="AH108" s="29">
        <v>1482.8695454649176</v>
      </c>
      <c r="AI108" s="27" t="s">
        <v>837</v>
      </c>
      <c r="AJ108" s="27">
        <v>102.9062421</v>
      </c>
      <c r="AK108" s="27">
        <v>62.312958471590804</v>
      </c>
      <c r="AL108" s="27">
        <v>165.22</v>
      </c>
      <c r="AM108" s="27">
        <v>188.02455</v>
      </c>
      <c r="AN108" s="27">
        <v>59.96</v>
      </c>
      <c r="AO108" s="30">
        <v>3.1043750000000001</v>
      </c>
      <c r="AP108" s="27">
        <v>97.5</v>
      </c>
      <c r="AQ108" s="27">
        <v>112</v>
      </c>
      <c r="AR108" s="27">
        <v>100</v>
      </c>
      <c r="AS108" s="27">
        <v>10.24</v>
      </c>
      <c r="AT108" s="27">
        <v>488.06</v>
      </c>
      <c r="AU108" s="27">
        <v>4.57</v>
      </c>
      <c r="AV108" s="27">
        <v>10.3</v>
      </c>
      <c r="AW108" s="27">
        <v>4.38</v>
      </c>
      <c r="AX108" s="27">
        <v>28</v>
      </c>
      <c r="AY108" s="27">
        <v>41.67</v>
      </c>
      <c r="AZ108" s="27">
        <v>3.05</v>
      </c>
      <c r="BA108" s="27">
        <v>1.1299999999999999</v>
      </c>
      <c r="BB108" s="27">
        <v>13.28</v>
      </c>
      <c r="BC108" s="27">
        <v>42.96</v>
      </c>
      <c r="BD108" s="27">
        <v>27</v>
      </c>
      <c r="BE108" s="27">
        <v>34</v>
      </c>
      <c r="BF108" s="27">
        <v>101.25</v>
      </c>
      <c r="BG108" s="27">
        <v>11.99</v>
      </c>
      <c r="BH108" s="27">
        <v>9.94</v>
      </c>
      <c r="BI108" s="27">
        <v>19.8</v>
      </c>
      <c r="BJ108" s="27">
        <v>3.29</v>
      </c>
      <c r="BK108" s="27">
        <v>58.9</v>
      </c>
      <c r="BL108" s="27">
        <v>10.39</v>
      </c>
      <c r="BM108" s="27">
        <v>12.2</v>
      </c>
    </row>
    <row r="109" spans="1:65" x14ac:dyDescent="0.25">
      <c r="A109" s="13">
        <v>2229340450</v>
      </c>
      <c r="B109" t="s">
        <v>392</v>
      </c>
      <c r="C109" t="s">
        <v>402</v>
      </c>
      <c r="D109" t="s">
        <v>403</v>
      </c>
      <c r="E109" s="27">
        <v>13.38</v>
      </c>
      <c r="F109" s="27">
        <v>5.28</v>
      </c>
      <c r="G109" s="27">
        <v>4.63</v>
      </c>
      <c r="H109" s="27">
        <v>1.42</v>
      </c>
      <c r="I109" s="27">
        <v>1.05</v>
      </c>
      <c r="J109" s="27">
        <v>4.51</v>
      </c>
      <c r="K109" s="27">
        <v>4.9400000000000004</v>
      </c>
      <c r="L109" s="27">
        <v>1.59</v>
      </c>
      <c r="M109" s="27">
        <v>3.93</v>
      </c>
      <c r="N109" s="27">
        <v>4.3099999999999996</v>
      </c>
      <c r="O109" s="27">
        <v>0.69</v>
      </c>
      <c r="P109" s="27">
        <v>1.98</v>
      </c>
      <c r="Q109" s="27">
        <v>3.63</v>
      </c>
      <c r="R109" s="27">
        <v>4.4400000000000004</v>
      </c>
      <c r="S109" s="27">
        <v>6.3</v>
      </c>
      <c r="T109" s="27">
        <v>3.34</v>
      </c>
      <c r="U109" s="27">
        <v>4.95</v>
      </c>
      <c r="V109" s="27">
        <v>1.45</v>
      </c>
      <c r="W109" s="27">
        <v>2.33</v>
      </c>
      <c r="X109" s="27">
        <v>1.81</v>
      </c>
      <c r="Y109" s="27">
        <v>18.73</v>
      </c>
      <c r="Z109" s="27">
        <v>6.49</v>
      </c>
      <c r="AA109" s="27">
        <v>3.45</v>
      </c>
      <c r="AB109" s="27">
        <v>1.69</v>
      </c>
      <c r="AC109" s="27">
        <v>3.59</v>
      </c>
      <c r="AD109" s="27">
        <v>2.5</v>
      </c>
      <c r="AE109" s="29">
        <v>974.3</v>
      </c>
      <c r="AF109" s="29">
        <v>283686</v>
      </c>
      <c r="AG109" s="25">
        <v>7.4669999999999996</v>
      </c>
      <c r="AH109" s="29">
        <v>1482.8754122857176</v>
      </c>
      <c r="AI109" s="27">
        <v>113.86731949999999</v>
      </c>
      <c r="AJ109" s="27" t="s">
        <v>837</v>
      </c>
      <c r="AK109" s="27" t="s">
        <v>837</v>
      </c>
      <c r="AL109" s="27">
        <v>113.86731949999999</v>
      </c>
      <c r="AM109" s="27">
        <v>186.41040000000001</v>
      </c>
      <c r="AN109" s="27">
        <v>78.84</v>
      </c>
      <c r="AO109" s="30">
        <v>3.2182499999999998</v>
      </c>
      <c r="AP109" s="27">
        <v>139.83000000000001</v>
      </c>
      <c r="AQ109" s="27">
        <v>110.17</v>
      </c>
      <c r="AR109" s="27">
        <v>111.89</v>
      </c>
      <c r="AS109" s="27">
        <v>10</v>
      </c>
      <c r="AT109" s="27">
        <v>494.55</v>
      </c>
      <c r="AU109" s="27">
        <v>4.79</v>
      </c>
      <c r="AV109" s="27">
        <v>11.49</v>
      </c>
      <c r="AW109" s="27">
        <v>4.59</v>
      </c>
      <c r="AX109" s="27">
        <v>24.7</v>
      </c>
      <c r="AY109" s="27">
        <v>42.6</v>
      </c>
      <c r="AZ109" s="27">
        <v>3.06</v>
      </c>
      <c r="BA109" s="27">
        <v>1.07</v>
      </c>
      <c r="BB109" s="27">
        <v>14.82</v>
      </c>
      <c r="BC109" s="27">
        <v>44.66</v>
      </c>
      <c r="BD109" s="27">
        <v>28.24</v>
      </c>
      <c r="BE109" s="27">
        <v>37.44</v>
      </c>
      <c r="BF109" s="27">
        <v>91.95</v>
      </c>
      <c r="BG109" s="27">
        <v>3.3333333333333335</v>
      </c>
      <c r="BH109" s="27">
        <v>10.5</v>
      </c>
      <c r="BI109" s="27">
        <v>18</v>
      </c>
      <c r="BJ109" s="27">
        <v>3.49</v>
      </c>
      <c r="BK109" s="27">
        <v>60.2</v>
      </c>
      <c r="BL109" s="27">
        <v>10.44</v>
      </c>
      <c r="BM109" s="27">
        <v>12.31</v>
      </c>
    </row>
    <row r="110" spans="1:65" x14ac:dyDescent="0.25">
      <c r="A110" s="13">
        <v>2233740500</v>
      </c>
      <c r="B110" t="s">
        <v>392</v>
      </c>
      <c r="C110" t="s">
        <v>404</v>
      </c>
      <c r="D110" t="s">
        <v>405</v>
      </c>
      <c r="E110" s="27">
        <v>13.26</v>
      </c>
      <c r="F110" s="27">
        <v>5.33</v>
      </c>
      <c r="G110" s="27">
        <v>4.55</v>
      </c>
      <c r="H110" s="27">
        <v>1.4</v>
      </c>
      <c r="I110" s="27">
        <v>1.08</v>
      </c>
      <c r="J110" s="27">
        <v>4.49</v>
      </c>
      <c r="K110" s="27">
        <v>4.9000000000000004</v>
      </c>
      <c r="L110" s="27">
        <v>1.59</v>
      </c>
      <c r="M110" s="27">
        <v>4.18</v>
      </c>
      <c r="N110" s="27">
        <v>4.93</v>
      </c>
      <c r="O110" s="27">
        <v>0.56999999999999995</v>
      </c>
      <c r="P110" s="27">
        <v>1.98</v>
      </c>
      <c r="Q110" s="27">
        <v>3.68</v>
      </c>
      <c r="R110" s="27">
        <v>4.45</v>
      </c>
      <c r="S110" s="27">
        <v>6.25</v>
      </c>
      <c r="T110" s="27">
        <v>3.62</v>
      </c>
      <c r="U110" s="27">
        <v>5.05</v>
      </c>
      <c r="V110" s="27">
        <v>1.46</v>
      </c>
      <c r="W110" s="27">
        <v>2.4700000000000002</v>
      </c>
      <c r="X110" s="27">
        <v>1.85</v>
      </c>
      <c r="Y110" s="27">
        <v>18.559999999999999</v>
      </c>
      <c r="Z110" s="27">
        <v>6.17</v>
      </c>
      <c r="AA110" s="27">
        <v>3.61</v>
      </c>
      <c r="AB110" s="27">
        <v>1.7</v>
      </c>
      <c r="AC110" s="27">
        <v>3.63</v>
      </c>
      <c r="AD110" s="27">
        <v>2.48</v>
      </c>
      <c r="AE110" s="29">
        <v>874</v>
      </c>
      <c r="AF110" s="29">
        <v>373097</v>
      </c>
      <c r="AG110" s="25">
        <v>6.54</v>
      </c>
      <c r="AH110" s="29">
        <v>1776.0375610233255</v>
      </c>
      <c r="AI110" s="27" t="s">
        <v>837</v>
      </c>
      <c r="AJ110" s="27">
        <v>74.400329431517548</v>
      </c>
      <c r="AK110" s="27">
        <v>62.312958471590804</v>
      </c>
      <c r="AL110" s="27">
        <v>136.71</v>
      </c>
      <c r="AM110" s="27">
        <v>186.41040000000001</v>
      </c>
      <c r="AN110" s="27">
        <v>49</v>
      </c>
      <c r="AO110" s="30">
        <v>2.9862500000000001</v>
      </c>
      <c r="AP110" s="27">
        <v>116.5</v>
      </c>
      <c r="AQ110" s="27">
        <v>141</v>
      </c>
      <c r="AR110" s="27">
        <v>107.25</v>
      </c>
      <c r="AS110" s="27">
        <v>10.220000000000001</v>
      </c>
      <c r="AT110" s="27">
        <v>500.31</v>
      </c>
      <c r="AU110" s="27">
        <v>3.99</v>
      </c>
      <c r="AV110" s="27">
        <v>10.49</v>
      </c>
      <c r="AW110" s="27">
        <v>3.68</v>
      </c>
      <c r="AX110" s="27">
        <v>26.67</v>
      </c>
      <c r="AY110" s="27">
        <v>39</v>
      </c>
      <c r="AZ110" s="27">
        <v>3.13</v>
      </c>
      <c r="BA110" s="27">
        <v>1.07</v>
      </c>
      <c r="BB110" s="27">
        <v>16.2</v>
      </c>
      <c r="BC110" s="27">
        <v>29.67</v>
      </c>
      <c r="BD110" s="27">
        <v>23.84</v>
      </c>
      <c r="BE110" s="27">
        <v>27.19</v>
      </c>
      <c r="BF110" s="27">
        <v>121.98</v>
      </c>
      <c r="BG110" s="27">
        <v>12.51</v>
      </c>
      <c r="BH110" s="27">
        <v>8.6300000000000008</v>
      </c>
      <c r="BI110" s="27">
        <v>12.33</v>
      </c>
      <c r="BJ110" s="27">
        <v>3.29</v>
      </c>
      <c r="BK110" s="27">
        <v>55.5</v>
      </c>
      <c r="BL110" s="27">
        <v>10.36</v>
      </c>
      <c r="BM110" s="27">
        <v>12.02</v>
      </c>
    </row>
    <row r="111" spans="1:65" x14ac:dyDescent="0.25">
      <c r="A111" s="13">
        <v>2235380600</v>
      </c>
      <c r="B111" t="s">
        <v>392</v>
      </c>
      <c r="C111" t="s">
        <v>406</v>
      </c>
      <c r="D111" t="s">
        <v>407</v>
      </c>
      <c r="E111" s="27">
        <v>13.02</v>
      </c>
      <c r="F111" s="27">
        <v>5.42</v>
      </c>
      <c r="G111" s="27">
        <v>4.59</v>
      </c>
      <c r="H111" s="27">
        <v>1.67</v>
      </c>
      <c r="I111" s="27">
        <v>1.06</v>
      </c>
      <c r="J111" s="27">
        <v>4.51</v>
      </c>
      <c r="K111" s="27">
        <v>4.82</v>
      </c>
      <c r="L111" s="27">
        <v>1.69</v>
      </c>
      <c r="M111" s="27">
        <v>4.1399999999999997</v>
      </c>
      <c r="N111" s="27">
        <v>4.84</v>
      </c>
      <c r="O111" s="27">
        <v>0.49</v>
      </c>
      <c r="P111" s="27">
        <v>1.98</v>
      </c>
      <c r="Q111" s="27">
        <v>3.7</v>
      </c>
      <c r="R111" s="27">
        <v>4.41</v>
      </c>
      <c r="S111" s="27">
        <v>6.21</v>
      </c>
      <c r="T111" s="27">
        <v>3.8</v>
      </c>
      <c r="U111" s="27">
        <v>4.97</v>
      </c>
      <c r="V111" s="27">
        <v>1.56</v>
      </c>
      <c r="W111" s="27">
        <v>2.4</v>
      </c>
      <c r="X111" s="27">
        <v>1.77</v>
      </c>
      <c r="Y111" s="27">
        <v>18.7</v>
      </c>
      <c r="Z111" s="27">
        <v>6.76</v>
      </c>
      <c r="AA111" s="27">
        <v>3.77</v>
      </c>
      <c r="AB111" s="27">
        <v>1.76</v>
      </c>
      <c r="AC111" s="27">
        <v>3.52</v>
      </c>
      <c r="AD111" s="27">
        <v>2.5</v>
      </c>
      <c r="AE111" s="29">
        <v>1958.33</v>
      </c>
      <c r="AF111" s="29">
        <v>694200</v>
      </c>
      <c r="AG111" s="25">
        <v>6.38</v>
      </c>
      <c r="AH111" s="29">
        <v>3249.881449892292</v>
      </c>
      <c r="AI111" s="27" t="s">
        <v>837</v>
      </c>
      <c r="AJ111" s="27">
        <v>77.711477099999982</v>
      </c>
      <c r="AK111" s="27">
        <v>57.124569050217879</v>
      </c>
      <c r="AL111" s="27">
        <v>134.82999999999998</v>
      </c>
      <c r="AM111" s="27">
        <v>186.41040000000001</v>
      </c>
      <c r="AN111" s="27">
        <v>56.66</v>
      </c>
      <c r="AO111" s="30">
        <v>3.1218333333333335</v>
      </c>
      <c r="AP111" s="27">
        <v>107</v>
      </c>
      <c r="AQ111" s="27">
        <v>170</v>
      </c>
      <c r="AR111" s="27">
        <v>130</v>
      </c>
      <c r="AS111" s="27">
        <v>10.26</v>
      </c>
      <c r="AT111" s="27">
        <v>515.26</v>
      </c>
      <c r="AU111" s="27">
        <v>5.12</v>
      </c>
      <c r="AV111" s="27">
        <v>10.99</v>
      </c>
      <c r="AW111" s="27">
        <v>4.8499999999999996</v>
      </c>
      <c r="AX111" s="27">
        <v>23</v>
      </c>
      <c r="AY111" s="27">
        <v>45</v>
      </c>
      <c r="AZ111" s="27">
        <v>3.03</v>
      </c>
      <c r="BA111" s="27">
        <v>1.1200000000000001</v>
      </c>
      <c r="BB111" s="27">
        <v>19.329999999999998</v>
      </c>
      <c r="BC111" s="27">
        <v>44</v>
      </c>
      <c r="BD111" s="27">
        <v>36</v>
      </c>
      <c r="BE111" s="27">
        <v>33.67</v>
      </c>
      <c r="BF111" s="27">
        <v>121.67</v>
      </c>
      <c r="BG111" s="27">
        <v>9.99</v>
      </c>
      <c r="BH111" s="27">
        <v>13.16</v>
      </c>
      <c r="BI111" s="27">
        <v>20</v>
      </c>
      <c r="BJ111" s="27">
        <v>3.29</v>
      </c>
      <c r="BK111" s="27">
        <v>58.33</v>
      </c>
      <c r="BL111" s="27">
        <v>9.9700000000000006</v>
      </c>
      <c r="BM111" s="27">
        <v>11.08</v>
      </c>
    </row>
    <row r="112" spans="1:65" x14ac:dyDescent="0.25">
      <c r="A112" s="13">
        <v>2243340800</v>
      </c>
      <c r="B112" t="s">
        <v>392</v>
      </c>
      <c r="C112" t="s">
        <v>408</v>
      </c>
      <c r="D112" t="s">
        <v>409</v>
      </c>
      <c r="E112" s="27">
        <v>13.06</v>
      </c>
      <c r="F112" s="27">
        <v>5.31</v>
      </c>
      <c r="G112" s="27">
        <v>4.97</v>
      </c>
      <c r="H112" s="27">
        <v>1.39</v>
      </c>
      <c r="I112" s="27">
        <v>1.17</v>
      </c>
      <c r="J112" s="27">
        <v>4.53</v>
      </c>
      <c r="K112" s="27">
        <v>4.8099999999999996</v>
      </c>
      <c r="L112" s="27">
        <v>1.74</v>
      </c>
      <c r="M112" s="27">
        <v>4.41</v>
      </c>
      <c r="N112" s="27">
        <v>4.8600000000000003</v>
      </c>
      <c r="O112" s="27">
        <v>0.69</v>
      </c>
      <c r="P112" s="27">
        <v>1.98</v>
      </c>
      <c r="Q112" s="27">
        <v>3.8</v>
      </c>
      <c r="R112" s="27">
        <v>4.45</v>
      </c>
      <c r="S112" s="27">
        <v>6.12</v>
      </c>
      <c r="T112" s="27">
        <v>4.03</v>
      </c>
      <c r="U112" s="27">
        <v>5.12</v>
      </c>
      <c r="V112" s="27">
        <v>1.52</v>
      </c>
      <c r="W112" s="27">
        <v>2.58</v>
      </c>
      <c r="X112" s="27">
        <v>1.94</v>
      </c>
      <c r="Y112" s="27">
        <v>18.93</v>
      </c>
      <c r="Z112" s="27">
        <v>6.91</v>
      </c>
      <c r="AA112" s="27">
        <v>3.92</v>
      </c>
      <c r="AB112" s="27">
        <v>1.77</v>
      </c>
      <c r="AC112" s="27">
        <v>3.78</v>
      </c>
      <c r="AD112" s="27">
        <v>2.58</v>
      </c>
      <c r="AE112" s="29">
        <v>1085</v>
      </c>
      <c r="AF112" s="29">
        <v>366625</v>
      </c>
      <c r="AG112" s="25">
        <v>6.5099999999999989</v>
      </c>
      <c r="AH112" s="29">
        <v>1739.7982713680071</v>
      </c>
      <c r="AI112" s="27" t="s">
        <v>837</v>
      </c>
      <c r="AJ112" s="27">
        <v>80.817325583333329</v>
      </c>
      <c r="AK112" s="27">
        <v>62.312958471590804</v>
      </c>
      <c r="AL112" s="27">
        <v>143.13</v>
      </c>
      <c r="AM112" s="27">
        <v>186.41040000000001</v>
      </c>
      <c r="AN112" s="27">
        <v>70</v>
      </c>
      <c r="AO112" s="30">
        <v>3.0717499999999998</v>
      </c>
      <c r="AP112" s="27">
        <v>127.5</v>
      </c>
      <c r="AQ112" s="27">
        <v>128.33000000000001</v>
      </c>
      <c r="AR112" s="27">
        <v>123.33</v>
      </c>
      <c r="AS112" s="27">
        <v>10.65</v>
      </c>
      <c r="AT112" s="27">
        <v>496.67</v>
      </c>
      <c r="AU112" s="27">
        <v>4.4400000000000004</v>
      </c>
      <c r="AV112" s="27">
        <v>12.44</v>
      </c>
      <c r="AW112" s="27">
        <v>4.49</v>
      </c>
      <c r="AX112" s="27">
        <v>22.5</v>
      </c>
      <c r="AY112" s="27">
        <v>40</v>
      </c>
      <c r="AZ112" s="27">
        <v>3.21</v>
      </c>
      <c r="BA112" s="27">
        <v>1.19</v>
      </c>
      <c r="BB112" s="27">
        <v>19.5</v>
      </c>
      <c r="BC112" s="27">
        <v>40</v>
      </c>
      <c r="BD112" s="27">
        <v>28</v>
      </c>
      <c r="BE112" s="27">
        <v>38</v>
      </c>
      <c r="BF112" s="27">
        <v>120</v>
      </c>
      <c r="BG112" s="27">
        <v>8.3333333333333339</v>
      </c>
      <c r="BH112" s="27">
        <v>13.03</v>
      </c>
      <c r="BI112" s="27">
        <v>12</v>
      </c>
      <c r="BJ112" s="27">
        <v>3.99</v>
      </c>
      <c r="BK112" s="27">
        <v>47</v>
      </c>
      <c r="BL112" s="27">
        <v>10.53</v>
      </c>
      <c r="BM112" s="27">
        <v>12.7</v>
      </c>
    </row>
    <row r="113" spans="1:65" x14ac:dyDescent="0.25">
      <c r="A113" s="13">
        <v>2226380900</v>
      </c>
      <c r="B113" t="s">
        <v>392</v>
      </c>
      <c r="C113" t="s">
        <v>397</v>
      </c>
      <c r="D113" t="s">
        <v>399</v>
      </c>
      <c r="E113" s="27">
        <v>13.07</v>
      </c>
      <c r="F113" s="27">
        <v>5.31</v>
      </c>
      <c r="G113" s="27">
        <v>4.59</v>
      </c>
      <c r="H113" s="27">
        <v>1.67</v>
      </c>
      <c r="I113" s="27">
        <v>1.05</v>
      </c>
      <c r="J113" s="27">
        <v>4.51</v>
      </c>
      <c r="K113" s="27">
        <v>4.8899999999999997</v>
      </c>
      <c r="L113" s="27">
        <v>1.6</v>
      </c>
      <c r="M113" s="27">
        <v>3.77</v>
      </c>
      <c r="N113" s="27">
        <v>4.74</v>
      </c>
      <c r="O113" s="27">
        <v>0.49</v>
      </c>
      <c r="P113" s="27">
        <v>1.98</v>
      </c>
      <c r="Q113" s="27">
        <v>3.63</v>
      </c>
      <c r="R113" s="27">
        <v>4.09</v>
      </c>
      <c r="S113" s="27">
        <v>5.79</v>
      </c>
      <c r="T113" s="27">
        <v>3.7</v>
      </c>
      <c r="U113" s="27">
        <v>4.47</v>
      </c>
      <c r="V113" s="27">
        <v>1.45</v>
      </c>
      <c r="W113" s="27">
        <v>2.2799999999999998</v>
      </c>
      <c r="X113" s="27">
        <v>1.6</v>
      </c>
      <c r="Y113" s="27">
        <v>18.350000000000001</v>
      </c>
      <c r="Z113" s="27">
        <v>6.23</v>
      </c>
      <c r="AA113" s="27">
        <v>3.24</v>
      </c>
      <c r="AB113" s="27">
        <v>1.68</v>
      </c>
      <c r="AC113" s="27">
        <v>3.33</v>
      </c>
      <c r="AD113" s="27">
        <v>2.37</v>
      </c>
      <c r="AE113" s="29">
        <v>1375.33</v>
      </c>
      <c r="AF113" s="29">
        <v>438674</v>
      </c>
      <c r="AG113" s="25">
        <v>6.5099999999999989</v>
      </c>
      <c r="AH113" s="29">
        <v>2081.7027395679211</v>
      </c>
      <c r="AI113" s="27" t="s">
        <v>837</v>
      </c>
      <c r="AJ113" s="27">
        <v>140.46295219999999</v>
      </c>
      <c r="AK113" s="27">
        <v>27.145517680897782</v>
      </c>
      <c r="AL113" s="27">
        <v>167.61</v>
      </c>
      <c r="AM113" s="27">
        <v>186.41040000000001</v>
      </c>
      <c r="AN113" s="27">
        <v>61.99</v>
      </c>
      <c r="AO113" s="30">
        <v>3.0865</v>
      </c>
      <c r="AP113" s="27">
        <v>135.33000000000001</v>
      </c>
      <c r="AQ113" s="27">
        <v>82.5</v>
      </c>
      <c r="AR113" s="27">
        <v>145</v>
      </c>
      <c r="AS113" s="27">
        <v>9.5399999999999991</v>
      </c>
      <c r="AT113" s="27">
        <v>491.62</v>
      </c>
      <c r="AU113" s="27">
        <v>3.79</v>
      </c>
      <c r="AV113" s="27">
        <v>9.99</v>
      </c>
      <c r="AW113" s="27">
        <v>3.05</v>
      </c>
      <c r="AX113" s="27">
        <v>17</v>
      </c>
      <c r="AY113" s="27">
        <v>35</v>
      </c>
      <c r="AZ113" s="27">
        <v>2.84</v>
      </c>
      <c r="BA113" s="27">
        <v>0.98</v>
      </c>
      <c r="BB113" s="27">
        <v>15</v>
      </c>
      <c r="BC113" s="27">
        <v>49.5</v>
      </c>
      <c r="BD113" s="27">
        <v>29.99</v>
      </c>
      <c r="BE113" s="27">
        <v>40.5</v>
      </c>
      <c r="BF113" s="27">
        <v>95</v>
      </c>
      <c r="BG113" s="27">
        <v>11.99</v>
      </c>
      <c r="BH113" s="27">
        <v>13.18</v>
      </c>
      <c r="BI113" s="27">
        <v>15</v>
      </c>
      <c r="BJ113" s="27">
        <v>2.88</v>
      </c>
      <c r="BK113" s="27">
        <v>62.5</v>
      </c>
      <c r="BL113" s="27">
        <v>9.82</v>
      </c>
      <c r="BM113" s="27">
        <v>10.82</v>
      </c>
    </row>
    <row r="114" spans="1:65" x14ac:dyDescent="0.25">
      <c r="A114" s="13">
        <v>2338860500</v>
      </c>
      <c r="B114" t="s">
        <v>410</v>
      </c>
      <c r="C114" t="s">
        <v>411</v>
      </c>
      <c r="D114" t="s">
        <v>412</v>
      </c>
      <c r="E114" s="27">
        <v>13.09</v>
      </c>
      <c r="F114" s="27">
        <v>5.49</v>
      </c>
      <c r="G114" s="27">
        <v>5.22</v>
      </c>
      <c r="H114" s="27">
        <v>1.51</v>
      </c>
      <c r="I114" s="27">
        <v>1.39</v>
      </c>
      <c r="J114" s="27">
        <v>4.75</v>
      </c>
      <c r="K114" s="27">
        <v>4.63</v>
      </c>
      <c r="L114" s="27">
        <v>1.76</v>
      </c>
      <c r="M114" s="27">
        <v>4.54</v>
      </c>
      <c r="N114" s="27">
        <v>4.0199999999999996</v>
      </c>
      <c r="O114" s="27">
        <v>0.63</v>
      </c>
      <c r="P114" s="27">
        <v>1.98</v>
      </c>
      <c r="Q114" s="27">
        <v>3.92</v>
      </c>
      <c r="R114" s="27">
        <v>4.78</v>
      </c>
      <c r="S114" s="27">
        <v>5.89</v>
      </c>
      <c r="T114" s="27">
        <v>4.3</v>
      </c>
      <c r="U114" s="27">
        <v>5.37</v>
      </c>
      <c r="V114" s="27">
        <v>1.58</v>
      </c>
      <c r="W114" s="27">
        <v>2.5099999999999998</v>
      </c>
      <c r="X114" s="27">
        <v>2.19</v>
      </c>
      <c r="Y114" s="27">
        <v>19.809999999999999</v>
      </c>
      <c r="Z114" s="27">
        <v>7.83</v>
      </c>
      <c r="AA114" s="27">
        <v>3.82</v>
      </c>
      <c r="AB114" s="27">
        <v>1.61</v>
      </c>
      <c r="AC114" s="27">
        <v>3.79</v>
      </c>
      <c r="AD114" s="27">
        <v>2.56</v>
      </c>
      <c r="AE114" s="29">
        <v>2145</v>
      </c>
      <c r="AF114" s="29">
        <v>518750</v>
      </c>
      <c r="AG114" s="25">
        <v>6.38</v>
      </c>
      <c r="AH114" s="29">
        <v>2428.5162808003838</v>
      </c>
      <c r="AI114" s="27" t="s">
        <v>837</v>
      </c>
      <c r="AJ114" s="27">
        <v>87.786378858333322</v>
      </c>
      <c r="AK114" s="27">
        <v>137.88671869999999</v>
      </c>
      <c r="AL114" s="27">
        <v>225.68</v>
      </c>
      <c r="AM114" s="27">
        <v>185.7654</v>
      </c>
      <c r="AN114" s="27">
        <v>77.36</v>
      </c>
      <c r="AO114" s="30">
        <v>3.4638333333333331</v>
      </c>
      <c r="AP114" s="27">
        <v>163</v>
      </c>
      <c r="AQ114" s="27">
        <v>121</v>
      </c>
      <c r="AR114" s="27">
        <v>119.75</v>
      </c>
      <c r="AS114" s="27">
        <v>10.54</v>
      </c>
      <c r="AT114" s="27">
        <v>343.88</v>
      </c>
      <c r="AU114" s="27">
        <v>6.12</v>
      </c>
      <c r="AV114" s="27">
        <v>11.99</v>
      </c>
      <c r="AW114" s="27">
        <v>5.04</v>
      </c>
      <c r="AX114" s="27">
        <v>29.33</v>
      </c>
      <c r="AY114" s="27">
        <v>56.75</v>
      </c>
      <c r="AZ114" s="27">
        <v>3.04</v>
      </c>
      <c r="BA114" s="27">
        <v>1.03</v>
      </c>
      <c r="BB114" s="27">
        <v>18.38</v>
      </c>
      <c r="BC114" s="27">
        <v>36.33</v>
      </c>
      <c r="BD114" s="27">
        <v>26</v>
      </c>
      <c r="BE114" s="27">
        <v>31.44</v>
      </c>
      <c r="BF114" s="27">
        <v>146.07</v>
      </c>
      <c r="BG114" s="27">
        <v>8.25</v>
      </c>
      <c r="BH114" s="27">
        <v>12.16</v>
      </c>
      <c r="BI114" s="27">
        <v>16.600000000000001</v>
      </c>
      <c r="BJ114" s="27">
        <v>2.88</v>
      </c>
      <c r="BK114" s="27">
        <v>98.5</v>
      </c>
      <c r="BL114" s="27">
        <v>10.44</v>
      </c>
      <c r="BM114" s="27">
        <v>13.33</v>
      </c>
    </row>
    <row r="115" spans="1:65" x14ac:dyDescent="0.25">
      <c r="A115" s="13">
        <v>2412580100</v>
      </c>
      <c r="B115" t="s">
        <v>413</v>
      </c>
      <c r="C115" t="s">
        <v>414</v>
      </c>
      <c r="D115" t="s">
        <v>415</v>
      </c>
      <c r="E115" s="27">
        <v>12.93</v>
      </c>
      <c r="F115" s="27">
        <v>5.29</v>
      </c>
      <c r="G115" s="27">
        <v>4.9800000000000004</v>
      </c>
      <c r="H115" s="27">
        <v>1.45</v>
      </c>
      <c r="I115" s="27">
        <v>1.26</v>
      </c>
      <c r="J115" s="27">
        <v>4.67</v>
      </c>
      <c r="K115" s="27">
        <v>4.7</v>
      </c>
      <c r="L115" s="27">
        <v>1.82</v>
      </c>
      <c r="M115" s="27">
        <v>4.67</v>
      </c>
      <c r="N115" s="27">
        <v>5.0999999999999996</v>
      </c>
      <c r="O115" s="27">
        <v>0.85</v>
      </c>
      <c r="P115" s="27">
        <v>1.98</v>
      </c>
      <c r="Q115" s="27">
        <v>4.2</v>
      </c>
      <c r="R115" s="27">
        <v>4.47</v>
      </c>
      <c r="S115" s="27">
        <v>6.24</v>
      </c>
      <c r="T115" s="27">
        <v>4.25</v>
      </c>
      <c r="U115" s="27">
        <v>5.36</v>
      </c>
      <c r="V115" s="27">
        <v>1.66</v>
      </c>
      <c r="W115" s="27">
        <v>2.52</v>
      </c>
      <c r="X115" s="27">
        <v>2.0499999999999998</v>
      </c>
      <c r="Y115" s="27">
        <v>20.02</v>
      </c>
      <c r="Z115" s="27">
        <v>7.92</v>
      </c>
      <c r="AA115" s="27">
        <v>3.91</v>
      </c>
      <c r="AB115" s="27">
        <v>1.81</v>
      </c>
      <c r="AC115" s="27">
        <v>3.89</v>
      </c>
      <c r="AD115" s="27">
        <v>2.63</v>
      </c>
      <c r="AE115" s="29">
        <v>1915.6</v>
      </c>
      <c r="AF115" s="29">
        <v>425250</v>
      </c>
      <c r="AG115" s="25">
        <v>6.3116666666666577</v>
      </c>
      <c r="AH115" s="29">
        <v>1977.6719900248754</v>
      </c>
      <c r="AI115" s="27" t="s">
        <v>837</v>
      </c>
      <c r="AJ115" s="27">
        <v>111.114285225</v>
      </c>
      <c r="AK115" s="27">
        <v>106.64894219999999</v>
      </c>
      <c r="AL115" s="27">
        <v>217.76</v>
      </c>
      <c r="AM115" s="27">
        <v>200.72954999999999</v>
      </c>
      <c r="AN115" s="27">
        <v>62.18</v>
      </c>
      <c r="AO115" s="30">
        <v>3.4066999999999998</v>
      </c>
      <c r="AP115" s="27">
        <v>96.67</v>
      </c>
      <c r="AQ115" s="27">
        <v>116.72</v>
      </c>
      <c r="AR115" s="27">
        <v>128.66999999999999</v>
      </c>
      <c r="AS115" s="27">
        <v>10.84</v>
      </c>
      <c r="AT115" s="27">
        <v>451</v>
      </c>
      <c r="AU115" s="27">
        <v>4.99</v>
      </c>
      <c r="AV115" s="27">
        <v>11.99</v>
      </c>
      <c r="AW115" s="27">
        <v>5.69</v>
      </c>
      <c r="AX115" s="27">
        <v>28</v>
      </c>
      <c r="AY115" s="27">
        <v>50.6</v>
      </c>
      <c r="AZ115" s="27">
        <v>3.26</v>
      </c>
      <c r="BA115" s="27">
        <v>1.29</v>
      </c>
      <c r="BB115" s="27">
        <v>10.18</v>
      </c>
      <c r="BC115" s="27">
        <v>31.99</v>
      </c>
      <c r="BD115" s="27">
        <v>26.66</v>
      </c>
      <c r="BE115" s="27">
        <v>36.06</v>
      </c>
      <c r="BF115" s="27">
        <v>70.8</v>
      </c>
      <c r="BG115" s="27">
        <v>21.623333333333335</v>
      </c>
      <c r="BH115" s="27">
        <v>13.97</v>
      </c>
      <c r="BI115" s="27">
        <v>23.25</v>
      </c>
      <c r="BJ115" s="27">
        <v>4.1399999999999997</v>
      </c>
      <c r="BK115" s="27">
        <v>55</v>
      </c>
      <c r="BL115" s="27">
        <v>11.99</v>
      </c>
      <c r="BM115" s="27">
        <v>16.989999999999998</v>
      </c>
    </row>
    <row r="116" spans="1:65" x14ac:dyDescent="0.25">
      <c r="A116" s="13">
        <v>2423224250</v>
      </c>
      <c r="B116" t="s">
        <v>413</v>
      </c>
      <c r="C116" t="s">
        <v>859</v>
      </c>
      <c r="D116" t="s">
        <v>416</v>
      </c>
      <c r="E116" s="27">
        <v>13.02</v>
      </c>
      <c r="F116" s="27">
        <v>5.93</v>
      </c>
      <c r="G116" s="27">
        <v>5.2549999999999999</v>
      </c>
      <c r="H116" s="27">
        <v>1.425</v>
      </c>
      <c r="I116" s="27">
        <v>1.4649999999999999</v>
      </c>
      <c r="J116" s="27">
        <v>4.7300000000000004</v>
      </c>
      <c r="K116" s="27">
        <v>4.7949999999999999</v>
      </c>
      <c r="L116" s="27">
        <v>2.0149999999999997</v>
      </c>
      <c r="M116" s="27">
        <v>4.83</v>
      </c>
      <c r="N116" s="27">
        <v>5.2850000000000001</v>
      </c>
      <c r="O116" s="27">
        <v>0.93500000000000005</v>
      </c>
      <c r="P116" s="27">
        <v>2.0300000000000002</v>
      </c>
      <c r="Q116" s="27">
        <v>4.4399999999999995</v>
      </c>
      <c r="R116" s="27">
        <v>4.72</v>
      </c>
      <c r="S116" s="27">
        <v>6.5549999999999997</v>
      </c>
      <c r="T116" s="27">
        <v>4.57</v>
      </c>
      <c r="U116" s="27">
        <v>5.67</v>
      </c>
      <c r="V116" s="27">
        <v>1.8399999999999999</v>
      </c>
      <c r="W116" s="27">
        <v>2.6500000000000004</v>
      </c>
      <c r="X116" s="27">
        <v>2.1850000000000001</v>
      </c>
      <c r="Y116" s="27">
        <v>21.22</v>
      </c>
      <c r="Z116" s="27">
        <v>8.745000000000001</v>
      </c>
      <c r="AA116" s="27">
        <v>4.3049999999999997</v>
      </c>
      <c r="AB116" s="27">
        <v>1.9950000000000001</v>
      </c>
      <c r="AC116" s="27">
        <v>4.26</v>
      </c>
      <c r="AD116" s="27">
        <v>2.84</v>
      </c>
      <c r="AE116" s="29">
        <v>2841.57</v>
      </c>
      <c r="AF116" s="29">
        <v>1014198</v>
      </c>
      <c r="AG116" s="25">
        <v>6.4199999999999831</v>
      </c>
      <c r="AH116" s="29">
        <v>4767.8666736218329</v>
      </c>
      <c r="AI116" s="27" t="s">
        <v>837</v>
      </c>
      <c r="AJ116" s="27">
        <v>114.26192502427415</v>
      </c>
      <c r="AK116" s="27">
        <v>107.75710588143862</v>
      </c>
      <c r="AL116" s="27">
        <v>222.02</v>
      </c>
      <c r="AM116" s="27">
        <v>198.47954999999999</v>
      </c>
      <c r="AN116" s="27">
        <v>59</v>
      </c>
      <c r="AO116" s="30">
        <v>3.2090000000000001</v>
      </c>
      <c r="AP116" s="27">
        <v>92</v>
      </c>
      <c r="AQ116" s="27">
        <v>117.05</v>
      </c>
      <c r="AR116" s="27">
        <v>113</v>
      </c>
      <c r="AS116" s="27">
        <v>11.5</v>
      </c>
      <c r="AT116" s="27">
        <v>396.38</v>
      </c>
      <c r="AU116" s="27">
        <v>6.19</v>
      </c>
      <c r="AV116" s="27">
        <v>13.69</v>
      </c>
      <c r="AW116" s="27">
        <v>4.99</v>
      </c>
      <c r="AX116" s="27">
        <v>25</v>
      </c>
      <c r="AY116" s="27">
        <v>77.33</v>
      </c>
      <c r="AZ116" s="27">
        <v>3.56</v>
      </c>
      <c r="BA116" s="27">
        <v>1.4449999999999998</v>
      </c>
      <c r="BB116" s="27">
        <v>15.95</v>
      </c>
      <c r="BC116" s="27">
        <v>27.49</v>
      </c>
      <c r="BD116" s="27">
        <v>30.31</v>
      </c>
      <c r="BE116" s="27">
        <v>37.130000000000003</v>
      </c>
      <c r="BF116" s="27">
        <v>78.569999999999993</v>
      </c>
      <c r="BG116" s="27">
        <v>4.166666666666667</v>
      </c>
      <c r="BH116" s="27">
        <v>15.55</v>
      </c>
      <c r="BI116" s="27">
        <v>23.5</v>
      </c>
      <c r="BJ116" s="27">
        <v>4.1399999999999997</v>
      </c>
      <c r="BK116" s="27">
        <v>85.39</v>
      </c>
      <c r="BL116" s="27">
        <v>11.99</v>
      </c>
      <c r="BM116" s="27">
        <v>16.989999999999998</v>
      </c>
    </row>
    <row r="117" spans="1:65" x14ac:dyDescent="0.25">
      <c r="A117" s="13">
        <v>2514454200</v>
      </c>
      <c r="B117" t="s">
        <v>417</v>
      </c>
      <c r="C117" t="s">
        <v>418</v>
      </c>
      <c r="D117" t="s">
        <v>419</v>
      </c>
      <c r="E117" s="27">
        <v>12.88</v>
      </c>
      <c r="F117" s="27">
        <v>5.23</v>
      </c>
      <c r="G117" s="27">
        <v>4.88</v>
      </c>
      <c r="H117" s="27">
        <v>1.49</v>
      </c>
      <c r="I117" s="27">
        <v>1.41</v>
      </c>
      <c r="J117" s="27">
        <v>4.7</v>
      </c>
      <c r="K117" s="27">
        <v>4.8099999999999996</v>
      </c>
      <c r="L117" s="27">
        <v>1.79</v>
      </c>
      <c r="M117" s="27">
        <v>4.97</v>
      </c>
      <c r="N117" s="27">
        <v>4.0199999999999996</v>
      </c>
      <c r="O117" s="27">
        <v>0.76013698600000001</v>
      </c>
      <c r="P117" s="27">
        <v>2</v>
      </c>
      <c r="Q117" s="27">
        <v>4.0999999999999996</v>
      </c>
      <c r="R117" s="27">
        <v>4.66</v>
      </c>
      <c r="S117" s="27">
        <v>5.77</v>
      </c>
      <c r="T117" s="27">
        <v>4.08</v>
      </c>
      <c r="U117" s="27">
        <v>5.55</v>
      </c>
      <c r="V117" s="27">
        <v>1.65</v>
      </c>
      <c r="W117" s="27">
        <v>2.42</v>
      </c>
      <c r="X117" s="27">
        <v>2.29</v>
      </c>
      <c r="Y117" s="27">
        <v>20.93</v>
      </c>
      <c r="Z117" s="27">
        <v>8.49</v>
      </c>
      <c r="AA117" s="27">
        <v>4.01</v>
      </c>
      <c r="AB117" s="27">
        <v>1.73</v>
      </c>
      <c r="AC117" s="27">
        <v>4</v>
      </c>
      <c r="AD117" s="27">
        <v>2.74</v>
      </c>
      <c r="AE117" s="29">
        <v>3883.25</v>
      </c>
      <c r="AF117" s="29">
        <v>933427</v>
      </c>
      <c r="AG117" s="25">
        <v>6.75</v>
      </c>
      <c r="AH117" s="29">
        <v>4540.6423161403454</v>
      </c>
      <c r="AI117" s="27" t="s">
        <v>837</v>
      </c>
      <c r="AJ117" s="27">
        <v>82.614942166666665</v>
      </c>
      <c r="AK117" s="27">
        <v>200.5367402</v>
      </c>
      <c r="AL117" s="27">
        <v>283.14999999999998</v>
      </c>
      <c r="AM117" s="27">
        <v>188.95454999999998</v>
      </c>
      <c r="AN117" s="27">
        <v>107.5</v>
      </c>
      <c r="AO117" s="30">
        <v>3.3424999999999998</v>
      </c>
      <c r="AP117" s="27">
        <v>119.5</v>
      </c>
      <c r="AQ117" s="27">
        <v>144.38</v>
      </c>
      <c r="AR117" s="27">
        <v>157.66999999999999</v>
      </c>
      <c r="AS117" s="27">
        <v>11.07</v>
      </c>
      <c r="AT117" s="27">
        <v>343.83</v>
      </c>
      <c r="AU117" s="27">
        <v>7.52</v>
      </c>
      <c r="AV117" s="27">
        <v>12.99</v>
      </c>
      <c r="AW117" s="27">
        <v>5.99</v>
      </c>
      <c r="AX117" s="27">
        <v>42.5</v>
      </c>
      <c r="AY117" s="27">
        <v>65</v>
      </c>
      <c r="AZ117" s="27">
        <v>2.99</v>
      </c>
      <c r="BA117" s="27">
        <v>1.34</v>
      </c>
      <c r="BB117" s="27">
        <v>17.7</v>
      </c>
      <c r="BC117" s="27">
        <v>42</v>
      </c>
      <c r="BD117" s="27">
        <v>24.18</v>
      </c>
      <c r="BE117" s="27">
        <v>29.79</v>
      </c>
      <c r="BF117" s="27">
        <v>99.5</v>
      </c>
      <c r="BG117" s="27">
        <v>30.03</v>
      </c>
      <c r="BH117" s="27">
        <v>15.58</v>
      </c>
      <c r="BI117" s="27">
        <v>29.5</v>
      </c>
      <c r="BJ117" s="27">
        <v>4.0599999999999996</v>
      </c>
      <c r="BK117" s="27">
        <v>100</v>
      </c>
      <c r="BL117" s="27">
        <v>10.29</v>
      </c>
      <c r="BM117" s="27">
        <v>12.66</v>
      </c>
    </row>
    <row r="118" spans="1:65" x14ac:dyDescent="0.25">
      <c r="A118" s="13">
        <v>2635660855</v>
      </c>
      <c r="B118" t="s">
        <v>422</v>
      </c>
      <c r="C118" t="s">
        <v>854</v>
      </c>
      <c r="D118" t="s">
        <v>824</v>
      </c>
      <c r="E118" s="27">
        <v>13.07</v>
      </c>
      <c r="F118" s="27">
        <v>5.34</v>
      </c>
      <c r="G118" s="27">
        <v>4.83</v>
      </c>
      <c r="H118" s="27">
        <v>1.42</v>
      </c>
      <c r="I118" s="27">
        <v>1.05</v>
      </c>
      <c r="J118" s="27">
        <v>4.74</v>
      </c>
      <c r="K118" s="27">
        <v>4.58</v>
      </c>
      <c r="L118" s="27">
        <v>1.6</v>
      </c>
      <c r="M118" s="27">
        <v>4.45</v>
      </c>
      <c r="N118" s="27">
        <v>4.21</v>
      </c>
      <c r="O118" s="27">
        <v>0.78</v>
      </c>
      <c r="P118" s="27">
        <v>2.2400000000000002</v>
      </c>
      <c r="Q118" s="27">
        <v>3.57</v>
      </c>
      <c r="R118" s="27">
        <v>4.47</v>
      </c>
      <c r="S118" s="27">
        <v>6.64</v>
      </c>
      <c r="T118" s="27">
        <v>3.9</v>
      </c>
      <c r="U118" s="27">
        <v>5.16</v>
      </c>
      <c r="V118" s="27">
        <v>1.53</v>
      </c>
      <c r="W118" s="27">
        <v>2.46</v>
      </c>
      <c r="X118" s="27">
        <v>1.82</v>
      </c>
      <c r="Y118" s="27">
        <v>19.11</v>
      </c>
      <c r="Z118" s="27">
        <v>7.13</v>
      </c>
      <c r="AA118" s="27">
        <v>3.47</v>
      </c>
      <c r="AB118" s="27">
        <v>1.79</v>
      </c>
      <c r="AC118" s="27">
        <v>3.72</v>
      </c>
      <c r="AD118" s="27">
        <v>2.5</v>
      </c>
      <c r="AE118" s="29">
        <v>894.75</v>
      </c>
      <c r="AF118" s="29">
        <v>351136</v>
      </c>
      <c r="AG118" s="25">
        <v>7.2725</v>
      </c>
      <c r="AH118" s="29">
        <v>1800.5456830105913</v>
      </c>
      <c r="AI118" s="27" t="s">
        <v>837</v>
      </c>
      <c r="AJ118" s="27">
        <v>116.2669575821879</v>
      </c>
      <c r="AK118" s="27">
        <v>98.762241958355048</v>
      </c>
      <c r="AL118" s="27">
        <v>215.03</v>
      </c>
      <c r="AM118" s="27">
        <v>184.47540000000001</v>
      </c>
      <c r="AN118" s="27">
        <v>56</v>
      </c>
      <c r="AO118" s="30">
        <v>3.3185000000000002</v>
      </c>
      <c r="AP118" s="27">
        <v>85</v>
      </c>
      <c r="AQ118" s="27">
        <v>100</v>
      </c>
      <c r="AR118" s="27">
        <v>91</v>
      </c>
      <c r="AS118" s="27">
        <v>10.16</v>
      </c>
      <c r="AT118" s="27">
        <v>498.33</v>
      </c>
      <c r="AU118" s="27">
        <v>4.8899999999999997</v>
      </c>
      <c r="AV118" s="27">
        <v>8.99</v>
      </c>
      <c r="AW118" s="27">
        <v>4.99</v>
      </c>
      <c r="AX118" s="27">
        <v>16.8</v>
      </c>
      <c r="AY118" s="27">
        <v>24.67</v>
      </c>
      <c r="AZ118" s="27">
        <v>3.21</v>
      </c>
      <c r="BA118" s="27">
        <v>1.1100000000000001</v>
      </c>
      <c r="BB118" s="27">
        <v>13.66</v>
      </c>
      <c r="BC118" s="27">
        <v>17.32</v>
      </c>
      <c r="BD118" s="27">
        <v>16.39</v>
      </c>
      <c r="BE118" s="27">
        <v>40.65</v>
      </c>
      <c r="BF118" s="27">
        <v>89</v>
      </c>
      <c r="BG118" s="27">
        <v>10</v>
      </c>
      <c r="BH118" s="27">
        <v>12.99</v>
      </c>
      <c r="BI118" s="27">
        <v>12</v>
      </c>
      <c r="BJ118" s="27">
        <v>3.54</v>
      </c>
      <c r="BK118" s="27">
        <v>62</v>
      </c>
      <c r="BL118" s="27">
        <v>9.41</v>
      </c>
      <c r="BM118" s="27">
        <v>11.73</v>
      </c>
    </row>
    <row r="119" spans="1:65" x14ac:dyDescent="0.25">
      <c r="A119" s="13">
        <v>2619804400</v>
      </c>
      <c r="B119" t="s">
        <v>422</v>
      </c>
      <c r="C119" t="s">
        <v>423</v>
      </c>
      <c r="D119" t="s">
        <v>424</v>
      </c>
      <c r="E119" s="27">
        <v>13.02</v>
      </c>
      <c r="F119" s="27">
        <v>5.26</v>
      </c>
      <c r="G119" s="27">
        <v>5.23</v>
      </c>
      <c r="H119" s="27">
        <v>1.68</v>
      </c>
      <c r="I119" s="27">
        <v>1.19</v>
      </c>
      <c r="J119" s="27">
        <v>4.76</v>
      </c>
      <c r="K119" s="27">
        <v>5.12</v>
      </c>
      <c r="L119" s="27">
        <v>1.67</v>
      </c>
      <c r="M119" s="27">
        <v>4.79</v>
      </c>
      <c r="N119" s="27">
        <v>4.2</v>
      </c>
      <c r="O119" s="27">
        <v>0.71</v>
      </c>
      <c r="P119" s="27">
        <v>1.98</v>
      </c>
      <c r="Q119" s="27">
        <v>4.3099999999999996</v>
      </c>
      <c r="R119" s="27">
        <v>4.4000000000000004</v>
      </c>
      <c r="S119" s="27">
        <v>6.35</v>
      </c>
      <c r="T119" s="27">
        <v>4.09</v>
      </c>
      <c r="U119" s="27">
        <v>5.36</v>
      </c>
      <c r="V119" s="27">
        <v>1.51</v>
      </c>
      <c r="W119" s="27">
        <v>2.5</v>
      </c>
      <c r="X119" s="27">
        <v>1.95</v>
      </c>
      <c r="Y119" s="27">
        <v>20.02</v>
      </c>
      <c r="Z119" s="27">
        <v>8.02</v>
      </c>
      <c r="AA119" s="27">
        <v>3.78</v>
      </c>
      <c r="AB119" s="27">
        <v>1.91</v>
      </c>
      <c r="AC119" s="27">
        <v>3.86</v>
      </c>
      <c r="AD119" s="27">
        <v>2.74</v>
      </c>
      <c r="AE119" s="29">
        <v>1594.6</v>
      </c>
      <c r="AF119" s="29">
        <v>491199</v>
      </c>
      <c r="AG119" s="25">
        <v>6.7070000000000007</v>
      </c>
      <c r="AH119" s="29">
        <v>2378.9100604715568</v>
      </c>
      <c r="AI119" s="27" t="s">
        <v>837</v>
      </c>
      <c r="AJ119" s="27">
        <v>101.95523659999998</v>
      </c>
      <c r="AK119" s="27">
        <v>76.344073089953795</v>
      </c>
      <c r="AL119" s="27">
        <v>178.3</v>
      </c>
      <c r="AM119" s="27">
        <v>186.08955</v>
      </c>
      <c r="AN119" s="27">
        <v>60</v>
      </c>
      <c r="AO119" s="30">
        <v>3.3513000000000002</v>
      </c>
      <c r="AP119" s="27">
        <v>88</v>
      </c>
      <c r="AQ119" s="27">
        <v>122</v>
      </c>
      <c r="AR119" s="27">
        <v>115.25</v>
      </c>
      <c r="AS119" s="27">
        <v>10.65</v>
      </c>
      <c r="AT119" s="27">
        <v>499.3</v>
      </c>
      <c r="AU119" s="27">
        <v>5.1100000000000003</v>
      </c>
      <c r="AV119" s="27">
        <v>10.99</v>
      </c>
      <c r="AW119" s="27">
        <v>5.14</v>
      </c>
      <c r="AX119" s="27">
        <v>24.1</v>
      </c>
      <c r="AY119" s="27">
        <v>55.5</v>
      </c>
      <c r="AZ119" s="27">
        <v>3.04</v>
      </c>
      <c r="BA119" s="27">
        <v>1.36</v>
      </c>
      <c r="BB119" s="27">
        <v>21.64</v>
      </c>
      <c r="BC119" s="27">
        <v>43.75</v>
      </c>
      <c r="BD119" s="27">
        <v>44</v>
      </c>
      <c r="BE119" s="27">
        <v>38.409999999999997</v>
      </c>
      <c r="BF119" s="27">
        <v>87.1</v>
      </c>
      <c r="BG119" s="27">
        <v>11.99</v>
      </c>
      <c r="BH119" s="27">
        <v>11.21</v>
      </c>
      <c r="BI119" s="27">
        <v>21.9</v>
      </c>
      <c r="BJ119" s="27">
        <v>3.29</v>
      </c>
      <c r="BK119" s="27">
        <v>63.7</v>
      </c>
      <c r="BL119" s="27">
        <v>9.42</v>
      </c>
      <c r="BM119" s="27">
        <v>13.29</v>
      </c>
    </row>
    <row r="120" spans="1:65" x14ac:dyDescent="0.25">
      <c r="A120" s="13">
        <v>2624340570</v>
      </c>
      <c r="B120" t="s">
        <v>422</v>
      </c>
      <c r="C120" t="s">
        <v>425</v>
      </c>
      <c r="D120" t="s">
        <v>426</v>
      </c>
      <c r="E120" s="27">
        <v>13.07</v>
      </c>
      <c r="F120" s="27">
        <v>5.42</v>
      </c>
      <c r="G120" s="27">
        <v>5.0599999999999996</v>
      </c>
      <c r="H120" s="27">
        <v>1.38</v>
      </c>
      <c r="I120" s="27">
        <v>1.08</v>
      </c>
      <c r="J120" s="27">
        <v>4.74</v>
      </c>
      <c r="K120" s="27">
        <v>4.37</v>
      </c>
      <c r="L120" s="27">
        <v>1.71</v>
      </c>
      <c r="M120" s="27">
        <v>4.45</v>
      </c>
      <c r="N120" s="27">
        <v>4.1900000000000004</v>
      </c>
      <c r="O120" s="27">
        <v>0.75</v>
      </c>
      <c r="P120" s="27">
        <v>1.98</v>
      </c>
      <c r="Q120" s="27">
        <v>3.88</v>
      </c>
      <c r="R120" s="27">
        <v>4.45</v>
      </c>
      <c r="S120" s="27">
        <v>6.43</v>
      </c>
      <c r="T120" s="27">
        <v>4.0199999999999996</v>
      </c>
      <c r="U120" s="27">
        <v>5.22</v>
      </c>
      <c r="V120" s="27">
        <v>1.55</v>
      </c>
      <c r="W120" s="27">
        <v>2.5299999999999998</v>
      </c>
      <c r="X120" s="27">
        <v>1.84</v>
      </c>
      <c r="Y120" s="27">
        <v>19.329999999999998</v>
      </c>
      <c r="Z120" s="27">
        <v>7.12</v>
      </c>
      <c r="AA120" s="27">
        <v>3.74</v>
      </c>
      <c r="AB120" s="27">
        <v>1.87</v>
      </c>
      <c r="AC120" s="27">
        <v>3.74</v>
      </c>
      <c r="AD120" s="27">
        <v>2.5299999999999998</v>
      </c>
      <c r="AE120" s="29">
        <v>1384.83</v>
      </c>
      <c r="AF120" s="29">
        <v>410106</v>
      </c>
      <c r="AG120" s="25">
        <v>6.4499999999999984</v>
      </c>
      <c r="AH120" s="29">
        <v>1934.0087199652203</v>
      </c>
      <c r="AI120" s="27" t="s">
        <v>837</v>
      </c>
      <c r="AJ120" s="27">
        <v>108.99018216890782</v>
      </c>
      <c r="AK120" s="27">
        <v>82.735160139953805</v>
      </c>
      <c r="AL120" s="27">
        <v>191.73</v>
      </c>
      <c r="AM120" s="27">
        <v>186.66540000000001</v>
      </c>
      <c r="AN120" s="27">
        <v>57.5</v>
      </c>
      <c r="AO120" s="30">
        <v>3.3266249999999999</v>
      </c>
      <c r="AP120" s="27">
        <v>117.5</v>
      </c>
      <c r="AQ120" s="27">
        <v>100</v>
      </c>
      <c r="AR120" s="27">
        <v>116</v>
      </c>
      <c r="AS120" s="27">
        <v>10.35</v>
      </c>
      <c r="AT120" s="27">
        <v>555.88</v>
      </c>
      <c r="AU120" s="27">
        <v>5.19</v>
      </c>
      <c r="AV120" s="27">
        <v>10.66</v>
      </c>
      <c r="AW120" s="27">
        <v>4.99</v>
      </c>
      <c r="AX120" s="27">
        <v>25</v>
      </c>
      <c r="AY120" s="27">
        <v>40.33</v>
      </c>
      <c r="AZ120" s="27">
        <v>3.06</v>
      </c>
      <c r="BA120" s="27">
        <v>1.1000000000000001</v>
      </c>
      <c r="BB120" s="27">
        <v>23.28</v>
      </c>
      <c r="BC120" s="27">
        <v>31.33</v>
      </c>
      <c r="BD120" s="27">
        <v>24.5</v>
      </c>
      <c r="BE120" s="27">
        <v>22.71</v>
      </c>
      <c r="BF120" s="27">
        <v>110</v>
      </c>
      <c r="BG120" s="27">
        <v>25.99</v>
      </c>
      <c r="BH120" s="27">
        <v>11.99</v>
      </c>
      <c r="BI120" s="27">
        <v>22.67</v>
      </c>
      <c r="BJ120" s="27">
        <v>3.49</v>
      </c>
      <c r="BK120" s="27">
        <v>67.33</v>
      </c>
      <c r="BL120" s="27">
        <v>9.7899999999999991</v>
      </c>
      <c r="BM120" s="27">
        <v>12.86</v>
      </c>
    </row>
    <row r="121" spans="1:65" x14ac:dyDescent="0.25">
      <c r="A121" s="13">
        <v>2628020650</v>
      </c>
      <c r="B121" t="s">
        <v>422</v>
      </c>
      <c r="C121" t="s">
        <v>427</v>
      </c>
      <c r="D121" t="s">
        <v>428</v>
      </c>
      <c r="E121" s="27">
        <v>12.53</v>
      </c>
      <c r="F121" s="27">
        <v>5.19</v>
      </c>
      <c r="G121" s="27">
        <v>4.4050000000000002</v>
      </c>
      <c r="H121" s="27">
        <v>1.39</v>
      </c>
      <c r="I121" s="27">
        <v>1.07</v>
      </c>
      <c r="J121" s="27">
        <v>4.63</v>
      </c>
      <c r="K121" s="27">
        <v>3.3250000000000002</v>
      </c>
      <c r="L121" s="27">
        <v>1.45</v>
      </c>
      <c r="M121" s="27">
        <v>4.2450000000000001</v>
      </c>
      <c r="N121" s="27">
        <v>3.78</v>
      </c>
      <c r="O121" s="27">
        <v>0.57999999999999996</v>
      </c>
      <c r="P121" s="27">
        <v>1.79</v>
      </c>
      <c r="Q121" s="27">
        <v>3.02</v>
      </c>
      <c r="R121" s="27">
        <v>3.9950000000000001</v>
      </c>
      <c r="S121" s="27">
        <v>5.39</v>
      </c>
      <c r="T121" s="27">
        <v>3.0049999999999999</v>
      </c>
      <c r="U121" s="27">
        <v>4.46</v>
      </c>
      <c r="V121" s="27">
        <v>1.405</v>
      </c>
      <c r="W121" s="27">
        <v>2.2850000000000001</v>
      </c>
      <c r="X121" s="27">
        <v>1.84</v>
      </c>
      <c r="Y121" s="27">
        <v>18.86</v>
      </c>
      <c r="Z121" s="27">
        <v>5.46</v>
      </c>
      <c r="AA121" s="27">
        <v>3.5550000000000002</v>
      </c>
      <c r="AB121" s="27">
        <v>1.41</v>
      </c>
      <c r="AC121" s="27">
        <v>3.2749999999999999</v>
      </c>
      <c r="AD121" s="27">
        <v>2.2450000000000001</v>
      </c>
      <c r="AE121" s="29">
        <v>773.67</v>
      </c>
      <c r="AF121" s="29">
        <v>278088</v>
      </c>
      <c r="AG121" s="25">
        <v>6.7799999999999994</v>
      </c>
      <c r="AH121" s="29">
        <v>1356.9168752602668</v>
      </c>
      <c r="AI121" s="27" t="s">
        <v>837</v>
      </c>
      <c r="AJ121" s="27">
        <v>119.47134092675456</v>
      </c>
      <c r="AK121" s="27">
        <v>87.106679521117385</v>
      </c>
      <c r="AL121" s="27">
        <v>206.57999999999998</v>
      </c>
      <c r="AM121" s="27">
        <v>184.47540000000001</v>
      </c>
      <c r="AN121" s="27">
        <v>56.03</v>
      </c>
      <c r="AO121" s="30">
        <v>3.2915000000000001</v>
      </c>
      <c r="AP121" s="27">
        <v>78.25</v>
      </c>
      <c r="AQ121" s="27">
        <v>127</v>
      </c>
      <c r="AR121" s="27">
        <v>112</v>
      </c>
      <c r="AS121" s="27">
        <v>10.29</v>
      </c>
      <c r="AT121" s="27">
        <v>512.75</v>
      </c>
      <c r="AU121" s="27">
        <v>4.82</v>
      </c>
      <c r="AV121" s="27">
        <v>10.74</v>
      </c>
      <c r="AW121" s="27">
        <v>4.8899999999999997</v>
      </c>
      <c r="AX121" s="27">
        <v>20</v>
      </c>
      <c r="AY121" s="27">
        <v>24.25</v>
      </c>
      <c r="AZ121" s="27">
        <v>3.01</v>
      </c>
      <c r="BA121" s="27">
        <v>1.03</v>
      </c>
      <c r="BB121" s="27">
        <v>16.07</v>
      </c>
      <c r="BC121" s="27">
        <v>22.91</v>
      </c>
      <c r="BD121" s="27">
        <v>15.5</v>
      </c>
      <c r="BE121" s="27">
        <v>19.23</v>
      </c>
      <c r="BF121" s="27">
        <v>103.8</v>
      </c>
      <c r="BG121" s="27">
        <v>10</v>
      </c>
      <c r="BH121" s="27">
        <v>8.3699999999999992</v>
      </c>
      <c r="BI121" s="27">
        <v>17</v>
      </c>
      <c r="BJ121" s="27">
        <v>3.29</v>
      </c>
      <c r="BK121" s="27">
        <v>64.430000000000007</v>
      </c>
      <c r="BL121" s="27">
        <v>9.42</v>
      </c>
      <c r="BM121" s="27">
        <v>12.07</v>
      </c>
    </row>
    <row r="122" spans="1:65" x14ac:dyDescent="0.25">
      <c r="A122" s="13">
        <v>2731860500</v>
      </c>
      <c r="B122" t="s">
        <v>429</v>
      </c>
      <c r="C122" t="s">
        <v>430</v>
      </c>
      <c r="D122" t="s">
        <v>431</v>
      </c>
      <c r="E122" s="27">
        <v>12.65</v>
      </c>
      <c r="F122" s="27">
        <v>5.23</v>
      </c>
      <c r="G122" s="27">
        <v>5.28</v>
      </c>
      <c r="H122" s="27">
        <v>1.41</v>
      </c>
      <c r="I122" s="27">
        <v>1.1599999999999999</v>
      </c>
      <c r="J122" s="27">
        <v>4.4800000000000004</v>
      </c>
      <c r="K122" s="27">
        <v>4.91</v>
      </c>
      <c r="L122" s="27">
        <v>1.82</v>
      </c>
      <c r="M122" s="27">
        <v>4.3899999999999997</v>
      </c>
      <c r="N122" s="27">
        <v>3.98</v>
      </c>
      <c r="O122" s="27">
        <v>0.42362068965517247</v>
      </c>
      <c r="P122" s="27">
        <v>1.98</v>
      </c>
      <c r="Q122" s="27">
        <v>4.12</v>
      </c>
      <c r="R122" s="27">
        <v>4.45</v>
      </c>
      <c r="S122" s="27">
        <v>6.36</v>
      </c>
      <c r="T122" s="27">
        <v>3.86</v>
      </c>
      <c r="U122" s="27">
        <v>5.24</v>
      </c>
      <c r="V122" s="27">
        <v>1.57</v>
      </c>
      <c r="W122" s="27">
        <v>2.5499999999999998</v>
      </c>
      <c r="X122" s="27">
        <v>2.29</v>
      </c>
      <c r="Y122" s="27">
        <v>20.059999999999999</v>
      </c>
      <c r="Z122" s="27">
        <v>7</v>
      </c>
      <c r="AA122" s="27">
        <v>3.72</v>
      </c>
      <c r="AB122" s="27">
        <v>1.67</v>
      </c>
      <c r="AC122" s="27">
        <v>3.89</v>
      </c>
      <c r="AD122" s="27">
        <v>2.64</v>
      </c>
      <c r="AE122" s="29">
        <v>1225</v>
      </c>
      <c r="AF122" s="29">
        <v>352500</v>
      </c>
      <c r="AG122" s="25">
        <v>6.8900000000000006</v>
      </c>
      <c r="AH122" s="29">
        <v>1739.4061363962137</v>
      </c>
      <c r="AI122" s="27" t="s">
        <v>837</v>
      </c>
      <c r="AJ122" s="27">
        <v>91.850653255459193</v>
      </c>
      <c r="AK122" s="27">
        <v>73.217356619735355</v>
      </c>
      <c r="AL122" s="27">
        <v>165.07</v>
      </c>
      <c r="AM122" s="27">
        <v>189.41204999999999</v>
      </c>
      <c r="AN122" s="27">
        <v>59</v>
      </c>
      <c r="AO122" s="30">
        <v>3.25075</v>
      </c>
      <c r="AP122" s="27">
        <v>152.43</v>
      </c>
      <c r="AQ122" s="27">
        <v>179</v>
      </c>
      <c r="AR122" s="27">
        <v>114</v>
      </c>
      <c r="AS122" s="27">
        <v>11.1</v>
      </c>
      <c r="AT122" s="27">
        <v>470.49</v>
      </c>
      <c r="AU122" s="27">
        <v>5.52</v>
      </c>
      <c r="AV122" s="27">
        <v>12.93</v>
      </c>
      <c r="AW122" s="27">
        <v>4.4400000000000004</v>
      </c>
      <c r="AX122" s="27">
        <v>23.5</v>
      </c>
      <c r="AY122" s="27">
        <v>36.6</v>
      </c>
      <c r="AZ122" s="27">
        <v>2.99</v>
      </c>
      <c r="BA122" s="27">
        <v>1.04</v>
      </c>
      <c r="BB122" s="27">
        <v>19.899999999999999</v>
      </c>
      <c r="BC122" s="27">
        <v>37.33</v>
      </c>
      <c r="BD122" s="27">
        <v>32.25</v>
      </c>
      <c r="BE122" s="27">
        <v>38</v>
      </c>
      <c r="BF122" s="27">
        <v>90.99</v>
      </c>
      <c r="BG122" s="27">
        <v>10</v>
      </c>
      <c r="BH122" s="27">
        <v>10.69</v>
      </c>
      <c r="BI122" s="27">
        <v>15</v>
      </c>
      <c r="BJ122" s="27">
        <v>3.89</v>
      </c>
      <c r="BK122" s="27">
        <v>47.13</v>
      </c>
      <c r="BL122" s="27">
        <v>9.4</v>
      </c>
      <c r="BM122" s="27">
        <v>10.49</v>
      </c>
    </row>
    <row r="123" spans="1:65" x14ac:dyDescent="0.25">
      <c r="A123" s="13">
        <v>2733460511</v>
      </c>
      <c r="B123" t="s">
        <v>429</v>
      </c>
      <c r="C123" t="s">
        <v>432</v>
      </c>
      <c r="D123" t="s">
        <v>433</v>
      </c>
      <c r="E123" s="27">
        <v>13.2</v>
      </c>
      <c r="F123" s="27">
        <v>5.3</v>
      </c>
      <c r="G123" s="27">
        <v>4.83</v>
      </c>
      <c r="H123" s="27">
        <v>1.42</v>
      </c>
      <c r="I123" s="27">
        <v>1.17</v>
      </c>
      <c r="J123" s="27">
        <v>4.54</v>
      </c>
      <c r="K123" s="27">
        <v>4.55</v>
      </c>
      <c r="L123" s="27">
        <v>1.74</v>
      </c>
      <c r="M123" s="27">
        <v>4.33</v>
      </c>
      <c r="N123" s="27">
        <v>3.86</v>
      </c>
      <c r="O123" s="27">
        <v>0.63</v>
      </c>
      <c r="P123" s="27">
        <v>1.99</v>
      </c>
      <c r="Q123" s="27">
        <v>3.72</v>
      </c>
      <c r="R123" s="27">
        <v>4.34</v>
      </c>
      <c r="S123" s="27">
        <v>5.86</v>
      </c>
      <c r="T123" s="27">
        <v>3.49</v>
      </c>
      <c r="U123" s="27">
        <v>5.07</v>
      </c>
      <c r="V123" s="27">
        <v>1.48</v>
      </c>
      <c r="W123" s="27">
        <v>2.35</v>
      </c>
      <c r="X123" s="27">
        <v>2.09</v>
      </c>
      <c r="Y123" s="27">
        <v>19.16</v>
      </c>
      <c r="Z123" s="27">
        <v>6.52</v>
      </c>
      <c r="AA123" s="27">
        <v>3.71</v>
      </c>
      <c r="AB123" s="27">
        <v>1.59</v>
      </c>
      <c r="AC123" s="27">
        <v>3.74</v>
      </c>
      <c r="AD123" s="27">
        <v>2.52</v>
      </c>
      <c r="AE123" s="29">
        <v>1375.7</v>
      </c>
      <c r="AF123" s="29">
        <v>405601</v>
      </c>
      <c r="AG123" s="25">
        <v>6.5250000000000004</v>
      </c>
      <c r="AH123" s="29">
        <v>1927.7598376682724</v>
      </c>
      <c r="AI123" s="27" t="s">
        <v>837</v>
      </c>
      <c r="AJ123" s="27">
        <v>100.28299559733459</v>
      </c>
      <c r="AK123" s="27">
        <v>73.714084586402009</v>
      </c>
      <c r="AL123" s="27">
        <v>173.99</v>
      </c>
      <c r="AM123" s="27">
        <v>189.63704999999999</v>
      </c>
      <c r="AN123" s="27">
        <v>58.3</v>
      </c>
      <c r="AO123" s="30">
        <v>3.2651666666666666</v>
      </c>
      <c r="AP123" s="27">
        <v>113.66</v>
      </c>
      <c r="AQ123" s="27">
        <v>165.04</v>
      </c>
      <c r="AR123" s="27">
        <v>93.23</v>
      </c>
      <c r="AS123" s="27">
        <v>10.46</v>
      </c>
      <c r="AT123" s="27">
        <v>499.72</v>
      </c>
      <c r="AU123" s="27">
        <v>4.24</v>
      </c>
      <c r="AV123" s="27">
        <v>12.9</v>
      </c>
      <c r="AW123" s="27">
        <v>4.46</v>
      </c>
      <c r="AX123" s="27">
        <v>25.41</v>
      </c>
      <c r="AY123" s="27">
        <v>37.33</v>
      </c>
      <c r="AZ123" s="27">
        <v>3.1</v>
      </c>
      <c r="BA123" s="27">
        <v>1.35</v>
      </c>
      <c r="BB123" s="27">
        <v>15.79</v>
      </c>
      <c r="BC123" s="27">
        <v>33.96</v>
      </c>
      <c r="BD123" s="27">
        <v>31.67</v>
      </c>
      <c r="BE123" s="27">
        <v>40.46</v>
      </c>
      <c r="BF123" s="27">
        <v>78.150000000000006</v>
      </c>
      <c r="BG123" s="27">
        <v>14.083333333333334</v>
      </c>
      <c r="BH123" s="27">
        <v>10.97</v>
      </c>
      <c r="BI123" s="27">
        <v>26.13</v>
      </c>
      <c r="BJ123" s="27">
        <v>2.89</v>
      </c>
      <c r="BK123" s="27">
        <v>59.77</v>
      </c>
      <c r="BL123" s="27">
        <v>9.65</v>
      </c>
      <c r="BM123" s="27">
        <v>11.44</v>
      </c>
    </row>
    <row r="124" spans="1:65" x14ac:dyDescent="0.25">
      <c r="A124" s="13">
        <v>2741060840</v>
      </c>
      <c r="B124" t="s">
        <v>429</v>
      </c>
      <c r="C124" t="s">
        <v>435</v>
      </c>
      <c r="D124" t="s">
        <v>436</v>
      </c>
      <c r="E124" s="27">
        <v>12.92</v>
      </c>
      <c r="F124" s="27">
        <v>5.14</v>
      </c>
      <c r="G124" s="27">
        <v>4.37</v>
      </c>
      <c r="H124" s="27">
        <v>1.35</v>
      </c>
      <c r="I124" s="27">
        <v>1.06</v>
      </c>
      <c r="J124" s="27">
        <v>4.6100000000000003</v>
      </c>
      <c r="K124" s="27">
        <v>4.91</v>
      </c>
      <c r="L124" s="27">
        <v>1.71</v>
      </c>
      <c r="M124" s="27">
        <v>4.2699999999999996</v>
      </c>
      <c r="N124" s="27">
        <v>3.98</v>
      </c>
      <c r="O124" s="27">
        <v>0.67344827586206901</v>
      </c>
      <c r="P124" s="27">
        <v>1.98</v>
      </c>
      <c r="Q124" s="27">
        <v>3.7</v>
      </c>
      <c r="R124" s="27">
        <v>4.51</v>
      </c>
      <c r="S124" s="27">
        <v>6.63</v>
      </c>
      <c r="T124" s="27">
        <v>3.73</v>
      </c>
      <c r="U124" s="27">
        <v>5.18</v>
      </c>
      <c r="V124" s="27">
        <v>1.64</v>
      </c>
      <c r="W124" s="27">
        <v>2.37</v>
      </c>
      <c r="X124" s="27">
        <v>1.84</v>
      </c>
      <c r="Y124" s="27">
        <v>18.690000000000001</v>
      </c>
      <c r="Z124" s="27">
        <v>6.86</v>
      </c>
      <c r="AA124" s="27">
        <v>3.71</v>
      </c>
      <c r="AB124" s="27">
        <v>1.7</v>
      </c>
      <c r="AC124" s="27">
        <v>3.58</v>
      </c>
      <c r="AD124" s="27">
        <v>2.4500000000000002</v>
      </c>
      <c r="AE124" s="29">
        <v>1122.1400000000001</v>
      </c>
      <c r="AF124" s="29">
        <v>371878</v>
      </c>
      <c r="AG124" s="25">
        <v>6.5</v>
      </c>
      <c r="AH124" s="29">
        <v>1762.8904003916343</v>
      </c>
      <c r="AI124" s="27" t="s">
        <v>837</v>
      </c>
      <c r="AJ124" s="27">
        <v>91.749620252004149</v>
      </c>
      <c r="AK124" s="27">
        <v>75.180192800787196</v>
      </c>
      <c r="AL124" s="27">
        <v>166.93</v>
      </c>
      <c r="AM124" s="27">
        <v>187.4229</v>
      </c>
      <c r="AN124" s="27">
        <v>63.51</v>
      </c>
      <c r="AO124" s="30">
        <v>3.2327500000000002</v>
      </c>
      <c r="AP124" s="27">
        <v>140.5</v>
      </c>
      <c r="AQ124" s="27">
        <v>226.25</v>
      </c>
      <c r="AR124" s="27">
        <v>107.5</v>
      </c>
      <c r="AS124" s="27">
        <v>10.17</v>
      </c>
      <c r="AT124" s="27">
        <v>617.79999999999995</v>
      </c>
      <c r="AU124" s="27">
        <v>5.29</v>
      </c>
      <c r="AV124" s="27">
        <v>12.24</v>
      </c>
      <c r="AW124" s="27">
        <v>4.6900000000000004</v>
      </c>
      <c r="AX124" s="27">
        <v>28.25</v>
      </c>
      <c r="AY124" s="27">
        <v>33.83</v>
      </c>
      <c r="AZ124" s="27">
        <v>3.2</v>
      </c>
      <c r="BA124" s="27">
        <v>1.1399999999999999</v>
      </c>
      <c r="BB124" s="27">
        <v>17.07</v>
      </c>
      <c r="BC124" s="27">
        <v>49.5</v>
      </c>
      <c r="BD124" s="27">
        <v>43</v>
      </c>
      <c r="BE124" s="27">
        <v>44.33</v>
      </c>
      <c r="BF124" s="27">
        <v>109</v>
      </c>
      <c r="BG124" s="27">
        <v>11.99</v>
      </c>
      <c r="BH124" s="27">
        <v>13.45</v>
      </c>
      <c r="BI124" s="27">
        <v>20</v>
      </c>
      <c r="BJ124" s="27">
        <v>4.6399999999999997</v>
      </c>
      <c r="BK124" s="27">
        <v>50.3</v>
      </c>
      <c r="BL124" s="27">
        <v>9.48</v>
      </c>
      <c r="BM124" s="27">
        <v>13.14</v>
      </c>
    </row>
    <row r="125" spans="1:65" x14ac:dyDescent="0.25">
      <c r="A125" s="13">
        <v>2733460880</v>
      </c>
      <c r="B125" t="s">
        <v>429</v>
      </c>
      <c r="C125" s="14" t="s">
        <v>432</v>
      </c>
      <c r="D125" t="s">
        <v>434</v>
      </c>
      <c r="E125" s="27">
        <v>13.2</v>
      </c>
      <c r="F125" s="27">
        <v>5.32</v>
      </c>
      <c r="G125" s="27">
        <v>4.87</v>
      </c>
      <c r="H125" s="27">
        <v>1.37</v>
      </c>
      <c r="I125" s="27">
        <v>1.18</v>
      </c>
      <c r="J125" s="27">
        <v>4.5</v>
      </c>
      <c r="K125" s="27">
        <v>4.42</v>
      </c>
      <c r="L125" s="27">
        <v>1.71</v>
      </c>
      <c r="M125" s="27">
        <v>4.37</v>
      </c>
      <c r="N125" s="27">
        <v>3.98</v>
      </c>
      <c r="O125" s="27">
        <v>0.71689655172413802</v>
      </c>
      <c r="P125" s="27">
        <v>1.99</v>
      </c>
      <c r="Q125" s="27">
        <v>3.63</v>
      </c>
      <c r="R125" s="27">
        <v>4.3099999999999996</v>
      </c>
      <c r="S125" s="27">
        <v>5.85</v>
      </c>
      <c r="T125" s="27">
        <v>3.46</v>
      </c>
      <c r="U125" s="27">
        <v>5.01</v>
      </c>
      <c r="V125" s="27">
        <v>1.48</v>
      </c>
      <c r="W125" s="27">
        <v>2.37</v>
      </c>
      <c r="X125" s="27">
        <v>2.0699999999999998</v>
      </c>
      <c r="Y125" s="27">
        <v>18.989999999999998</v>
      </c>
      <c r="Z125" s="27">
        <v>6.32</v>
      </c>
      <c r="AA125" s="27">
        <v>3.85</v>
      </c>
      <c r="AB125" s="27">
        <v>1.62</v>
      </c>
      <c r="AC125" s="27">
        <v>3.81</v>
      </c>
      <c r="AD125" s="27">
        <v>2.59</v>
      </c>
      <c r="AE125" s="29">
        <v>1365.5</v>
      </c>
      <c r="AF125" s="29">
        <v>401726</v>
      </c>
      <c r="AG125" s="25">
        <v>6.503333333333333</v>
      </c>
      <c r="AH125" s="29">
        <v>1905.0467274865455</v>
      </c>
      <c r="AI125" s="27" t="s">
        <v>837</v>
      </c>
      <c r="AJ125" s="27">
        <v>93.582675143136512</v>
      </c>
      <c r="AK125" s="27">
        <v>75.815284586402015</v>
      </c>
      <c r="AL125" s="27">
        <v>169.39999999999998</v>
      </c>
      <c r="AM125" s="27">
        <v>189.41204999999999</v>
      </c>
      <c r="AN125" s="27">
        <v>61.47</v>
      </c>
      <c r="AO125" s="30">
        <v>3.2509999999999999</v>
      </c>
      <c r="AP125" s="27">
        <v>108.93</v>
      </c>
      <c r="AQ125" s="27">
        <v>163.89</v>
      </c>
      <c r="AR125" s="27">
        <v>95.12</v>
      </c>
      <c r="AS125" s="27">
        <v>10.59</v>
      </c>
      <c r="AT125" s="27">
        <v>494.4</v>
      </c>
      <c r="AU125" s="27">
        <v>4.22</v>
      </c>
      <c r="AV125" s="27">
        <v>12.99</v>
      </c>
      <c r="AW125" s="27">
        <v>4.43</v>
      </c>
      <c r="AX125" s="27">
        <v>27.86</v>
      </c>
      <c r="AY125" s="27">
        <v>37.68</v>
      </c>
      <c r="AZ125" s="27">
        <v>3.13</v>
      </c>
      <c r="BA125" s="27">
        <v>1.31</v>
      </c>
      <c r="BB125" s="27">
        <v>16.62</v>
      </c>
      <c r="BC125" s="27">
        <v>33.67</v>
      </c>
      <c r="BD125" s="27">
        <v>32.909999999999997</v>
      </c>
      <c r="BE125" s="27">
        <v>41.96</v>
      </c>
      <c r="BF125" s="27">
        <v>80.16</v>
      </c>
      <c r="BG125" s="27">
        <v>14.083333333333334</v>
      </c>
      <c r="BH125" s="27">
        <v>11.08</v>
      </c>
      <c r="BI125" s="27">
        <v>27.5</v>
      </c>
      <c r="BJ125" s="27">
        <v>2.83</v>
      </c>
      <c r="BK125" s="27">
        <v>61.84</v>
      </c>
      <c r="BL125" s="27">
        <v>9.7799999999999994</v>
      </c>
      <c r="BM125" s="27">
        <v>11.22</v>
      </c>
    </row>
    <row r="126" spans="1:65" x14ac:dyDescent="0.25">
      <c r="A126" s="13">
        <v>2825620500</v>
      </c>
      <c r="B126" t="s">
        <v>437</v>
      </c>
      <c r="C126" t="s">
        <v>438</v>
      </c>
      <c r="D126" t="s">
        <v>439</v>
      </c>
      <c r="E126" s="27">
        <v>12.63</v>
      </c>
      <c r="F126" s="27">
        <v>5.22</v>
      </c>
      <c r="G126" s="27">
        <v>4.6100000000000003</v>
      </c>
      <c r="H126" s="27">
        <v>1.8843918918918916</v>
      </c>
      <c r="I126" s="27">
        <v>1.01</v>
      </c>
      <c r="J126" s="27">
        <v>4.4800000000000004</v>
      </c>
      <c r="K126" s="27">
        <v>4.87</v>
      </c>
      <c r="L126" s="27">
        <v>1.55</v>
      </c>
      <c r="M126" s="27">
        <v>4.24</v>
      </c>
      <c r="N126" s="27">
        <v>4.8899999999999997</v>
      </c>
      <c r="O126" s="27">
        <v>0.71647058858823531</v>
      </c>
      <c r="P126" s="27">
        <v>1.98</v>
      </c>
      <c r="Q126" s="27">
        <v>3.53</v>
      </c>
      <c r="R126" s="27">
        <v>4.54</v>
      </c>
      <c r="S126" s="27">
        <v>6.75</v>
      </c>
      <c r="T126" s="27">
        <v>3.83</v>
      </c>
      <c r="U126" s="27">
        <v>5.13</v>
      </c>
      <c r="V126" s="27">
        <v>1.43</v>
      </c>
      <c r="W126" s="27">
        <v>2.29</v>
      </c>
      <c r="X126" s="27">
        <v>1.77</v>
      </c>
      <c r="Y126" s="27">
        <v>18.489999999999998</v>
      </c>
      <c r="Z126" s="27">
        <v>6.13</v>
      </c>
      <c r="AA126" s="27">
        <v>3.54</v>
      </c>
      <c r="AB126" s="27">
        <v>1.65</v>
      </c>
      <c r="AC126" s="27">
        <v>3.59</v>
      </c>
      <c r="AD126" s="27">
        <v>2.46</v>
      </c>
      <c r="AE126" s="29">
        <v>1203.75</v>
      </c>
      <c r="AF126" s="29">
        <v>314900</v>
      </c>
      <c r="AG126" s="25">
        <v>6.7291666666666723</v>
      </c>
      <c r="AH126" s="29">
        <v>1528.5625721329061</v>
      </c>
      <c r="AI126" s="27" t="s">
        <v>837</v>
      </c>
      <c r="AJ126" s="27">
        <v>105.05877885055254</v>
      </c>
      <c r="AK126" s="27">
        <v>56.875477360728951</v>
      </c>
      <c r="AL126" s="27">
        <v>161.94</v>
      </c>
      <c r="AM126" s="27">
        <v>188.72954999999999</v>
      </c>
      <c r="AN126" s="27">
        <v>58</v>
      </c>
      <c r="AO126" s="30">
        <v>3.0408333333333335</v>
      </c>
      <c r="AP126" s="27">
        <v>121.14</v>
      </c>
      <c r="AQ126" s="27">
        <v>120.14</v>
      </c>
      <c r="AR126" s="27">
        <v>135</v>
      </c>
      <c r="AS126" s="27">
        <v>10.039999999999999</v>
      </c>
      <c r="AT126" s="27">
        <v>500.92</v>
      </c>
      <c r="AU126" s="27">
        <v>5.36</v>
      </c>
      <c r="AV126" s="27">
        <v>11.14</v>
      </c>
      <c r="AW126" s="27">
        <v>4.8099999999999996</v>
      </c>
      <c r="AX126" s="27">
        <v>24</v>
      </c>
      <c r="AY126" s="27">
        <v>48.75</v>
      </c>
      <c r="AZ126" s="27">
        <v>3.16</v>
      </c>
      <c r="BA126" s="27">
        <v>1</v>
      </c>
      <c r="BB126" s="27">
        <v>13.38</v>
      </c>
      <c r="BC126" s="27">
        <v>36.49</v>
      </c>
      <c r="BD126" s="27">
        <v>29.49</v>
      </c>
      <c r="BE126" s="27">
        <v>31.59</v>
      </c>
      <c r="BF126" s="27">
        <v>87.5</v>
      </c>
      <c r="BG126" s="27">
        <v>0.99916666666666665</v>
      </c>
      <c r="BH126" s="27">
        <v>10.25</v>
      </c>
      <c r="BI126" s="27">
        <v>18</v>
      </c>
      <c r="BJ126" s="27">
        <v>4.12</v>
      </c>
      <c r="BK126" s="27">
        <v>53</v>
      </c>
      <c r="BL126" s="27">
        <v>9.49</v>
      </c>
      <c r="BM126" s="27">
        <v>16.449232141883922</v>
      </c>
    </row>
    <row r="127" spans="1:65" x14ac:dyDescent="0.25">
      <c r="A127" s="13">
        <v>2827140600</v>
      </c>
      <c r="B127" t="s">
        <v>437</v>
      </c>
      <c r="C127" t="s">
        <v>440</v>
      </c>
      <c r="D127" t="s">
        <v>441</v>
      </c>
      <c r="E127" s="27">
        <v>12.84</v>
      </c>
      <c r="F127" s="27">
        <v>5.23</v>
      </c>
      <c r="G127" s="27">
        <v>4.83</v>
      </c>
      <c r="H127" s="27">
        <v>1.6812837837837837</v>
      </c>
      <c r="I127" s="27">
        <v>1.07</v>
      </c>
      <c r="J127" s="27">
        <v>4.63</v>
      </c>
      <c r="K127" s="27">
        <v>5.03</v>
      </c>
      <c r="L127" s="27">
        <v>1.64</v>
      </c>
      <c r="M127" s="27">
        <v>4.4000000000000004</v>
      </c>
      <c r="N127" s="27">
        <v>4.8600000000000003</v>
      </c>
      <c r="O127" s="27">
        <v>0.69</v>
      </c>
      <c r="P127" s="27">
        <v>1.98</v>
      </c>
      <c r="Q127" s="27">
        <v>3.74</v>
      </c>
      <c r="R127" s="27">
        <v>4.49</v>
      </c>
      <c r="S127" s="27">
        <v>6.47</v>
      </c>
      <c r="T127" s="27">
        <v>3.95</v>
      </c>
      <c r="U127" s="27">
        <v>5.0599999999999996</v>
      </c>
      <c r="V127" s="27">
        <v>1.49</v>
      </c>
      <c r="W127" s="27">
        <v>2.39</v>
      </c>
      <c r="X127" s="27">
        <v>1.82</v>
      </c>
      <c r="Y127" s="27">
        <v>19</v>
      </c>
      <c r="Z127" s="27">
        <v>7.05</v>
      </c>
      <c r="AA127" s="27">
        <v>3.62</v>
      </c>
      <c r="AB127" s="27">
        <v>1.76</v>
      </c>
      <c r="AC127" s="27">
        <v>3.63</v>
      </c>
      <c r="AD127" s="27">
        <v>2.54</v>
      </c>
      <c r="AE127" s="29">
        <v>944.5</v>
      </c>
      <c r="AF127" s="29">
        <v>331011</v>
      </c>
      <c r="AG127" s="25">
        <v>6.9331250000000049</v>
      </c>
      <c r="AH127" s="29">
        <v>1640.5339325372431</v>
      </c>
      <c r="AI127" s="27" t="s">
        <v>837</v>
      </c>
      <c r="AJ127" s="27">
        <v>87.921938415833324</v>
      </c>
      <c r="AK127" s="27">
        <v>53.628103751561078</v>
      </c>
      <c r="AL127" s="27">
        <v>141.55000000000001</v>
      </c>
      <c r="AM127" s="27">
        <v>188.72954999999999</v>
      </c>
      <c r="AN127" s="27">
        <v>39.99</v>
      </c>
      <c r="AO127" s="30">
        <v>2.9814166666666666</v>
      </c>
      <c r="AP127" s="27">
        <v>109.5</v>
      </c>
      <c r="AQ127" s="27">
        <v>135.13</v>
      </c>
      <c r="AR127" s="27">
        <v>116</v>
      </c>
      <c r="AS127" s="27">
        <v>10.27</v>
      </c>
      <c r="AT127" s="27">
        <v>496.43</v>
      </c>
      <c r="AU127" s="27">
        <v>4.99</v>
      </c>
      <c r="AV127" s="27">
        <v>11.99</v>
      </c>
      <c r="AW127" s="27">
        <v>3.39</v>
      </c>
      <c r="AX127" s="27">
        <v>22</v>
      </c>
      <c r="AY127" s="27">
        <v>40</v>
      </c>
      <c r="AZ127" s="27">
        <v>3.1</v>
      </c>
      <c r="BA127" s="27">
        <v>1.29</v>
      </c>
      <c r="BB127" s="27">
        <v>14</v>
      </c>
      <c r="BC127" s="27">
        <v>32.92</v>
      </c>
      <c r="BD127" s="27">
        <v>21.93</v>
      </c>
      <c r="BE127" s="27">
        <v>19.8</v>
      </c>
      <c r="BF127" s="27">
        <v>112.5</v>
      </c>
      <c r="BG127" s="27">
        <v>8.9166666666666661</v>
      </c>
      <c r="BH127" s="27">
        <v>13.4</v>
      </c>
      <c r="BI127" s="27">
        <v>20</v>
      </c>
      <c r="BJ127" s="27">
        <v>2.77</v>
      </c>
      <c r="BK127" s="27">
        <v>49</v>
      </c>
      <c r="BL127" s="27">
        <v>10.18</v>
      </c>
      <c r="BM127" s="27">
        <v>11.892981761674596</v>
      </c>
    </row>
    <row r="128" spans="1:65" x14ac:dyDescent="0.25">
      <c r="A128" s="13">
        <v>2832940700</v>
      </c>
      <c r="B128" t="s">
        <v>437</v>
      </c>
      <c r="C128" t="s">
        <v>442</v>
      </c>
      <c r="D128" t="s">
        <v>443</v>
      </c>
      <c r="E128" s="27">
        <v>13.05</v>
      </c>
      <c r="F128" s="27">
        <v>5.28</v>
      </c>
      <c r="G128" s="27">
        <v>4.43</v>
      </c>
      <c r="H128" s="27">
        <v>1.5797297297297297</v>
      </c>
      <c r="I128" s="27">
        <v>1.01</v>
      </c>
      <c r="J128" s="27">
        <v>4.4800000000000004</v>
      </c>
      <c r="K128" s="27">
        <v>4.58</v>
      </c>
      <c r="L128" s="27">
        <v>1.53</v>
      </c>
      <c r="M128" s="27">
        <v>4.3499999999999996</v>
      </c>
      <c r="N128" s="27">
        <v>4.88</v>
      </c>
      <c r="O128" s="27">
        <v>0.86241830107843132</v>
      </c>
      <c r="P128" s="27">
        <v>1.98</v>
      </c>
      <c r="Q128" s="27">
        <v>3.54</v>
      </c>
      <c r="R128" s="27">
        <v>4.54</v>
      </c>
      <c r="S128" s="27">
        <v>6.71</v>
      </c>
      <c r="T128" s="27">
        <v>3.71</v>
      </c>
      <c r="U128" s="27">
        <v>5.16</v>
      </c>
      <c r="V128" s="27">
        <v>1.44</v>
      </c>
      <c r="W128" s="27">
        <v>2.2799999999999998</v>
      </c>
      <c r="X128" s="27">
        <v>1.76</v>
      </c>
      <c r="Y128" s="27">
        <v>18.45</v>
      </c>
      <c r="Z128" s="27">
        <v>6.16</v>
      </c>
      <c r="AA128" s="27">
        <v>3.46</v>
      </c>
      <c r="AB128" s="27">
        <v>1.67</v>
      </c>
      <c r="AC128" s="27">
        <v>3.58</v>
      </c>
      <c r="AD128" s="27">
        <v>2.46</v>
      </c>
      <c r="AE128" s="29">
        <v>875.6</v>
      </c>
      <c r="AF128" s="29">
        <v>345500</v>
      </c>
      <c r="AG128" s="25">
        <v>6.7291666666666723</v>
      </c>
      <c r="AH128" s="29">
        <v>1677.0986620257829</v>
      </c>
      <c r="AI128" s="27" t="s">
        <v>837</v>
      </c>
      <c r="AJ128" s="27">
        <v>98.195268207014536</v>
      </c>
      <c r="AK128" s="27">
        <v>53.628103751561078</v>
      </c>
      <c r="AL128" s="27">
        <v>151.83000000000001</v>
      </c>
      <c r="AM128" s="27">
        <v>187.11539999999999</v>
      </c>
      <c r="AN128" s="27">
        <v>48.21</v>
      </c>
      <c r="AO128" s="30">
        <v>3.008833333333333</v>
      </c>
      <c r="AP128" s="27">
        <v>105</v>
      </c>
      <c r="AQ128" s="27">
        <v>109.25</v>
      </c>
      <c r="AR128" s="27">
        <v>137.5</v>
      </c>
      <c r="AS128" s="27">
        <v>10.039999999999999</v>
      </c>
      <c r="AT128" s="27">
        <v>401.71</v>
      </c>
      <c r="AU128" s="27">
        <v>5.29</v>
      </c>
      <c r="AV128" s="27">
        <v>11.39</v>
      </c>
      <c r="AW128" s="27">
        <v>4.8099999999999996</v>
      </c>
      <c r="AX128" s="27">
        <v>19</v>
      </c>
      <c r="AY128" s="27">
        <v>40</v>
      </c>
      <c r="AZ128" s="27">
        <v>3.2</v>
      </c>
      <c r="BA128" s="27">
        <v>0.98</v>
      </c>
      <c r="BB128" s="27">
        <v>12.21</v>
      </c>
      <c r="BC128" s="27">
        <v>36.5</v>
      </c>
      <c r="BD128" s="27">
        <v>25</v>
      </c>
      <c r="BE128" s="27">
        <v>26.1</v>
      </c>
      <c r="BF128" s="27">
        <v>80</v>
      </c>
      <c r="BG128" s="27">
        <v>19.989999999999998</v>
      </c>
      <c r="BH128" s="27">
        <v>10.25</v>
      </c>
      <c r="BI128" s="27">
        <v>13.5</v>
      </c>
      <c r="BJ128" s="27">
        <v>3.28</v>
      </c>
      <c r="BK128" s="27">
        <v>49.33</v>
      </c>
      <c r="BL128" s="27">
        <v>9.4600000000000009</v>
      </c>
      <c r="BM128" s="27">
        <v>8.4816353231588959</v>
      </c>
    </row>
    <row r="129" spans="1:65" x14ac:dyDescent="0.25">
      <c r="A129" s="13">
        <v>2846180850</v>
      </c>
      <c r="B129" t="s">
        <v>437</v>
      </c>
      <c r="C129" t="s">
        <v>444</v>
      </c>
      <c r="D129" t="s">
        <v>445</v>
      </c>
      <c r="E129" s="27">
        <v>12.99</v>
      </c>
      <c r="F129" s="27">
        <v>5.48</v>
      </c>
      <c r="G129" s="27">
        <v>4.62</v>
      </c>
      <c r="H129" s="27">
        <v>1.5345945945945947</v>
      </c>
      <c r="I129" s="27">
        <v>1.02</v>
      </c>
      <c r="J129" s="27">
        <v>4.51</v>
      </c>
      <c r="K129" s="27">
        <v>4.9400000000000004</v>
      </c>
      <c r="L129" s="27">
        <v>1.58</v>
      </c>
      <c r="M129" s="27">
        <v>4.0599999999999996</v>
      </c>
      <c r="N129" s="27">
        <v>4.88</v>
      </c>
      <c r="O129" s="27">
        <v>0.69</v>
      </c>
      <c r="P129" s="27">
        <v>1.98</v>
      </c>
      <c r="Q129" s="27">
        <v>3.59</v>
      </c>
      <c r="R129" s="27">
        <v>4.5</v>
      </c>
      <c r="S129" s="27">
        <v>6.63</v>
      </c>
      <c r="T129" s="27">
        <v>3.77</v>
      </c>
      <c r="U129" s="27">
        <v>5.07</v>
      </c>
      <c r="V129" s="27">
        <v>1.44</v>
      </c>
      <c r="W129" s="27">
        <v>2.2999999999999998</v>
      </c>
      <c r="X129" s="27">
        <v>1.77</v>
      </c>
      <c r="Y129" s="27">
        <v>18.55</v>
      </c>
      <c r="Z129" s="27">
        <v>6.52</v>
      </c>
      <c r="AA129" s="27">
        <v>3.29</v>
      </c>
      <c r="AB129" s="27">
        <v>1.69</v>
      </c>
      <c r="AC129" s="27">
        <v>3.57</v>
      </c>
      <c r="AD129" s="27">
        <v>2.4500000000000002</v>
      </c>
      <c r="AE129" s="29">
        <v>783.33</v>
      </c>
      <c r="AF129" s="29">
        <v>325667</v>
      </c>
      <c r="AG129" s="25">
        <v>6.7445000000000057</v>
      </c>
      <c r="AH129" s="29">
        <v>1583.3079987790652</v>
      </c>
      <c r="AI129" s="27" t="s">
        <v>837</v>
      </c>
      <c r="AJ129" s="27">
        <v>103.04536535833331</v>
      </c>
      <c r="AK129" s="27">
        <v>46.321049059899039</v>
      </c>
      <c r="AL129" s="27">
        <v>149.37</v>
      </c>
      <c r="AM129" s="27">
        <v>188.72954999999999</v>
      </c>
      <c r="AN129" s="27">
        <v>57.33</v>
      </c>
      <c r="AO129" s="30">
        <v>2.9726666666666666</v>
      </c>
      <c r="AP129" s="27">
        <v>116.33</v>
      </c>
      <c r="AQ129" s="27">
        <v>80.83</v>
      </c>
      <c r="AR129" s="27">
        <v>106.33</v>
      </c>
      <c r="AS129" s="27">
        <v>10.050000000000001</v>
      </c>
      <c r="AT129" s="27">
        <v>490.67</v>
      </c>
      <c r="AU129" s="27">
        <v>4.8600000000000003</v>
      </c>
      <c r="AV129" s="27">
        <v>10.79</v>
      </c>
      <c r="AW129" s="27">
        <v>4.8499999999999996</v>
      </c>
      <c r="AX129" s="27">
        <v>23</v>
      </c>
      <c r="AY129" s="27">
        <v>24</v>
      </c>
      <c r="AZ129" s="27">
        <v>3.1</v>
      </c>
      <c r="BA129" s="27">
        <v>1.03</v>
      </c>
      <c r="BB129" s="27">
        <v>12.48</v>
      </c>
      <c r="BC129" s="27">
        <v>21.49</v>
      </c>
      <c r="BD129" s="27">
        <v>15.65</v>
      </c>
      <c r="BE129" s="27">
        <v>16.89</v>
      </c>
      <c r="BF129" s="27">
        <v>75</v>
      </c>
      <c r="BG129" s="27">
        <v>7.541666666666667</v>
      </c>
      <c r="BH129" s="27">
        <v>10.78</v>
      </c>
      <c r="BI129" s="27">
        <v>12.5</v>
      </c>
      <c r="BJ129" s="27">
        <v>3.28</v>
      </c>
      <c r="BK129" s="27">
        <v>70</v>
      </c>
      <c r="BL129" s="27">
        <v>9.59</v>
      </c>
      <c r="BM129" s="27">
        <v>8.48</v>
      </c>
    </row>
    <row r="130" spans="1:65" x14ac:dyDescent="0.25">
      <c r="A130" s="13">
        <v>2917860250</v>
      </c>
      <c r="B130" t="s">
        <v>446</v>
      </c>
      <c r="C130" t="s">
        <v>447</v>
      </c>
      <c r="D130" t="s">
        <v>448</v>
      </c>
      <c r="E130" s="27">
        <v>12.99</v>
      </c>
      <c r="F130" s="27">
        <v>5.29</v>
      </c>
      <c r="G130" s="27">
        <v>4.8600000000000003</v>
      </c>
      <c r="H130" s="27">
        <v>1.39</v>
      </c>
      <c r="I130" s="27">
        <v>1.05</v>
      </c>
      <c r="J130" s="27">
        <v>4.63</v>
      </c>
      <c r="K130" s="27">
        <v>5.04</v>
      </c>
      <c r="L130" s="27">
        <v>1.65</v>
      </c>
      <c r="M130" s="27">
        <v>4.37</v>
      </c>
      <c r="N130" s="27">
        <v>4.53</v>
      </c>
      <c r="O130" s="27">
        <v>0.69</v>
      </c>
      <c r="P130" s="27">
        <v>1.98</v>
      </c>
      <c r="Q130" s="27">
        <v>3.43</v>
      </c>
      <c r="R130" s="27">
        <v>4.4800000000000004</v>
      </c>
      <c r="S130" s="27">
        <v>6.64</v>
      </c>
      <c r="T130" s="27">
        <v>3.66</v>
      </c>
      <c r="U130" s="27">
        <v>5.25</v>
      </c>
      <c r="V130" s="27">
        <v>1.44</v>
      </c>
      <c r="W130" s="27">
        <v>2.3199999999999998</v>
      </c>
      <c r="X130" s="27">
        <v>1.85</v>
      </c>
      <c r="Y130" s="27">
        <v>18.739999999999998</v>
      </c>
      <c r="Z130" s="27">
        <v>6.91</v>
      </c>
      <c r="AA130" s="27">
        <v>3.39</v>
      </c>
      <c r="AB130" s="27">
        <v>1.8</v>
      </c>
      <c r="AC130" s="27">
        <v>3.6</v>
      </c>
      <c r="AD130" s="27">
        <v>2.4900000000000002</v>
      </c>
      <c r="AE130" s="29">
        <v>907.9</v>
      </c>
      <c r="AF130" s="29">
        <v>448713</v>
      </c>
      <c r="AG130" s="25">
        <v>6.6833333333333327</v>
      </c>
      <c r="AH130" s="29">
        <v>2167.8654171420085</v>
      </c>
      <c r="AI130" s="27" t="s">
        <v>837</v>
      </c>
      <c r="AJ130" s="27">
        <v>96.587580476786115</v>
      </c>
      <c r="AK130" s="27">
        <v>67.502918530173403</v>
      </c>
      <c r="AL130" s="27">
        <v>164.09</v>
      </c>
      <c r="AM130" s="27">
        <v>198.32204999999999</v>
      </c>
      <c r="AN130" s="27">
        <v>49.02</v>
      </c>
      <c r="AO130" s="30">
        <v>3.0945</v>
      </c>
      <c r="AP130" s="27">
        <v>128.74</v>
      </c>
      <c r="AQ130" s="27">
        <v>122.61</v>
      </c>
      <c r="AR130" s="27">
        <v>106</v>
      </c>
      <c r="AS130" s="27">
        <v>10.17</v>
      </c>
      <c r="AT130" s="27">
        <v>356.64</v>
      </c>
      <c r="AU130" s="27">
        <v>4.76</v>
      </c>
      <c r="AV130" s="27">
        <v>10.24</v>
      </c>
      <c r="AW130" s="27">
        <v>5.04</v>
      </c>
      <c r="AX130" s="27">
        <v>23.75</v>
      </c>
      <c r="AY130" s="27">
        <v>43.33</v>
      </c>
      <c r="AZ130" s="27">
        <v>3.24</v>
      </c>
      <c r="BA130" s="27">
        <v>1</v>
      </c>
      <c r="BB130" s="27">
        <v>18.3</v>
      </c>
      <c r="BC130" s="27">
        <v>32.909999999999997</v>
      </c>
      <c r="BD130" s="27">
        <v>28.23</v>
      </c>
      <c r="BE130" s="27">
        <v>34.06</v>
      </c>
      <c r="BF130" s="27">
        <v>94</v>
      </c>
      <c r="BG130" s="27">
        <v>11.99</v>
      </c>
      <c r="BH130" s="27">
        <v>10.99</v>
      </c>
      <c r="BI130" s="27">
        <v>15</v>
      </c>
      <c r="BJ130" s="27">
        <v>3.28</v>
      </c>
      <c r="BK130" s="27">
        <v>56.76</v>
      </c>
      <c r="BL130" s="27">
        <v>9.25</v>
      </c>
      <c r="BM130" s="27">
        <v>11.6</v>
      </c>
    </row>
    <row r="131" spans="1:65" x14ac:dyDescent="0.25">
      <c r="A131" s="13">
        <v>2927900500</v>
      </c>
      <c r="B131" t="s">
        <v>446</v>
      </c>
      <c r="C131" t="s">
        <v>449</v>
      </c>
      <c r="D131" t="s">
        <v>450</v>
      </c>
      <c r="E131" s="27">
        <v>13.65</v>
      </c>
      <c r="F131" s="27">
        <v>5.38</v>
      </c>
      <c r="G131" s="27">
        <v>4.5199999999999996</v>
      </c>
      <c r="H131" s="27">
        <v>1.38</v>
      </c>
      <c r="I131" s="27">
        <v>1.04</v>
      </c>
      <c r="J131" s="27">
        <v>4.4800000000000004</v>
      </c>
      <c r="K131" s="27">
        <v>4.78</v>
      </c>
      <c r="L131" s="27">
        <v>1.58</v>
      </c>
      <c r="M131" s="27">
        <v>4.13</v>
      </c>
      <c r="N131" s="27">
        <v>4.4000000000000004</v>
      </c>
      <c r="O131" s="27">
        <v>0.63</v>
      </c>
      <c r="P131" s="27">
        <v>1.98</v>
      </c>
      <c r="Q131" s="27">
        <v>3.28</v>
      </c>
      <c r="R131" s="27">
        <v>4.42</v>
      </c>
      <c r="S131" s="27">
        <v>6.41</v>
      </c>
      <c r="T131" s="27">
        <v>3.4</v>
      </c>
      <c r="U131" s="27">
        <v>5.0599999999999996</v>
      </c>
      <c r="V131" s="27">
        <v>1.42</v>
      </c>
      <c r="W131" s="27">
        <v>2.2799999999999998</v>
      </c>
      <c r="X131" s="27">
        <v>1.8</v>
      </c>
      <c r="Y131" s="27">
        <v>18.399999999999999</v>
      </c>
      <c r="Z131" s="27">
        <v>6.17</v>
      </c>
      <c r="AA131" s="27">
        <v>3.31</v>
      </c>
      <c r="AB131" s="27">
        <v>1.63</v>
      </c>
      <c r="AC131" s="27">
        <v>3.52</v>
      </c>
      <c r="AD131" s="27">
        <v>2.37</v>
      </c>
      <c r="AE131" s="29">
        <v>833.33</v>
      </c>
      <c r="AF131" s="29">
        <v>288873</v>
      </c>
      <c r="AG131" s="25">
        <v>6.7600000000000007</v>
      </c>
      <c r="AH131" s="29">
        <v>1406.6590391591799</v>
      </c>
      <c r="AI131" s="27" t="s">
        <v>837</v>
      </c>
      <c r="AJ131" s="27">
        <v>123.87348237339148</v>
      </c>
      <c r="AK131" s="27">
        <v>86.572818999999996</v>
      </c>
      <c r="AL131" s="27">
        <v>210.44</v>
      </c>
      <c r="AM131" s="27">
        <v>197.73705000000001</v>
      </c>
      <c r="AN131" s="27">
        <v>61.67</v>
      </c>
      <c r="AO131" s="30">
        <v>3.0030000000000001</v>
      </c>
      <c r="AP131" s="27">
        <v>96.5</v>
      </c>
      <c r="AQ131" s="27">
        <v>151.86000000000001</v>
      </c>
      <c r="AR131" s="27">
        <v>90</v>
      </c>
      <c r="AS131" s="27">
        <v>10.029999999999999</v>
      </c>
      <c r="AT131" s="27">
        <v>336.38</v>
      </c>
      <c r="AU131" s="27">
        <v>6.04</v>
      </c>
      <c r="AV131" s="27">
        <v>9.89</v>
      </c>
      <c r="AW131" s="27">
        <v>4.1100000000000003</v>
      </c>
      <c r="AX131" s="27">
        <v>20.5</v>
      </c>
      <c r="AY131" s="27">
        <v>40</v>
      </c>
      <c r="AZ131" s="27">
        <v>3.12</v>
      </c>
      <c r="BA131" s="27">
        <v>0.98</v>
      </c>
      <c r="BB131" s="27">
        <v>12.5</v>
      </c>
      <c r="BC131" s="27">
        <v>34.4</v>
      </c>
      <c r="BD131" s="27">
        <v>15.79</v>
      </c>
      <c r="BE131" s="27">
        <v>27.8</v>
      </c>
      <c r="BF131" s="27">
        <v>100.28</v>
      </c>
      <c r="BG131" s="27">
        <v>17.989999999999998</v>
      </c>
      <c r="BH131" s="27">
        <v>12.77</v>
      </c>
      <c r="BI131" s="27">
        <v>10</v>
      </c>
      <c r="BJ131" s="27">
        <v>2.88</v>
      </c>
      <c r="BK131" s="27">
        <v>63.55</v>
      </c>
      <c r="BL131" s="27">
        <v>9.6199999999999992</v>
      </c>
      <c r="BM131" s="27">
        <v>10.37</v>
      </c>
    </row>
    <row r="132" spans="1:65" x14ac:dyDescent="0.25">
      <c r="A132" s="13">
        <v>2928140600</v>
      </c>
      <c r="B132" t="s">
        <v>446</v>
      </c>
      <c r="C132" t="s">
        <v>451</v>
      </c>
      <c r="D132" t="s">
        <v>452</v>
      </c>
      <c r="E132" s="27">
        <v>13.02</v>
      </c>
      <c r="F132" s="27">
        <v>5.3</v>
      </c>
      <c r="G132" s="27">
        <v>4.8499999999999996</v>
      </c>
      <c r="H132" s="27">
        <v>1.41</v>
      </c>
      <c r="I132" s="27">
        <v>1.08</v>
      </c>
      <c r="J132" s="27">
        <v>4.57</v>
      </c>
      <c r="K132" s="27">
        <v>4.6900000000000004</v>
      </c>
      <c r="L132" s="27">
        <v>1.66</v>
      </c>
      <c r="M132" s="27">
        <v>4.08</v>
      </c>
      <c r="N132" s="27">
        <v>4.9000000000000004</v>
      </c>
      <c r="O132" s="27">
        <v>0.69</v>
      </c>
      <c r="P132" s="27">
        <v>1.98</v>
      </c>
      <c r="Q132" s="27">
        <v>3.5</v>
      </c>
      <c r="R132" s="27">
        <v>4.43</v>
      </c>
      <c r="S132" s="27">
        <v>6.22</v>
      </c>
      <c r="T132" s="27">
        <v>3.5</v>
      </c>
      <c r="U132" s="27">
        <v>5.0999999999999996</v>
      </c>
      <c r="V132" s="27">
        <v>1.45</v>
      </c>
      <c r="W132" s="27">
        <v>2.31</v>
      </c>
      <c r="X132" s="27">
        <v>1.94</v>
      </c>
      <c r="Y132" s="27">
        <v>18.850000000000001</v>
      </c>
      <c r="Z132" s="27">
        <v>6.32</v>
      </c>
      <c r="AA132" s="27">
        <v>3.54</v>
      </c>
      <c r="AB132" s="27">
        <v>1.63</v>
      </c>
      <c r="AC132" s="27">
        <v>3.59</v>
      </c>
      <c r="AD132" s="27">
        <v>2.56</v>
      </c>
      <c r="AE132" s="29">
        <v>1502.8</v>
      </c>
      <c r="AF132" s="29">
        <v>426895</v>
      </c>
      <c r="AG132" s="25">
        <v>6.4874999999999998</v>
      </c>
      <c r="AH132" s="29">
        <v>2021.0687988852155</v>
      </c>
      <c r="AI132" s="27" t="s">
        <v>837</v>
      </c>
      <c r="AJ132" s="27">
        <v>110.53805509999999</v>
      </c>
      <c r="AK132" s="27">
        <v>101.01726480000001</v>
      </c>
      <c r="AL132" s="27">
        <v>211.56</v>
      </c>
      <c r="AM132" s="27">
        <v>200.92455000000001</v>
      </c>
      <c r="AN132" s="27">
        <v>48.4</v>
      </c>
      <c r="AO132" s="30">
        <v>2.9749642857142859</v>
      </c>
      <c r="AP132" s="27">
        <v>95</v>
      </c>
      <c r="AQ132" s="27">
        <v>89.84</v>
      </c>
      <c r="AR132" s="27">
        <v>99.8</v>
      </c>
      <c r="AS132" s="27">
        <v>10.47</v>
      </c>
      <c r="AT132" s="27">
        <v>476.05</v>
      </c>
      <c r="AU132" s="27">
        <v>5.13</v>
      </c>
      <c r="AV132" s="27">
        <v>11.42</v>
      </c>
      <c r="AW132" s="27">
        <v>4.6900000000000004</v>
      </c>
      <c r="AX132" s="27">
        <v>20.100000000000001</v>
      </c>
      <c r="AY132" s="27">
        <v>33.1</v>
      </c>
      <c r="AZ132" s="27">
        <v>3.13</v>
      </c>
      <c r="BA132" s="27">
        <v>1.17</v>
      </c>
      <c r="BB132" s="27">
        <v>16.05</v>
      </c>
      <c r="BC132" s="27">
        <v>34.99</v>
      </c>
      <c r="BD132" s="27">
        <v>29.99</v>
      </c>
      <c r="BE132" s="27">
        <v>35.49</v>
      </c>
      <c r="BF132" s="27">
        <v>77.69</v>
      </c>
      <c r="BG132" s="27">
        <v>9.125</v>
      </c>
      <c r="BH132" s="27">
        <v>11.76</v>
      </c>
      <c r="BI132" s="27">
        <v>15.5</v>
      </c>
      <c r="BJ132" s="27">
        <v>3.13</v>
      </c>
      <c r="BK132" s="27">
        <v>50.34</v>
      </c>
      <c r="BL132" s="27">
        <v>9.52</v>
      </c>
      <c r="BM132" s="27">
        <v>10.63</v>
      </c>
    </row>
    <row r="133" spans="1:65" x14ac:dyDescent="0.25">
      <c r="A133" s="13">
        <v>2944180920</v>
      </c>
      <c r="B133" t="s">
        <v>446</v>
      </c>
      <c r="C133" t="s">
        <v>455</v>
      </c>
      <c r="D133" t="s">
        <v>456</v>
      </c>
      <c r="E133" s="27">
        <v>13.19</v>
      </c>
      <c r="F133" s="27">
        <v>5.34</v>
      </c>
      <c r="G133" s="27">
        <v>4.51</v>
      </c>
      <c r="H133" s="27">
        <v>1.37</v>
      </c>
      <c r="I133" s="27">
        <v>1.05</v>
      </c>
      <c r="J133" s="27">
        <v>4.4800000000000004</v>
      </c>
      <c r="K133" s="27">
        <v>4.91</v>
      </c>
      <c r="L133" s="27">
        <v>1.6</v>
      </c>
      <c r="M133" s="27">
        <v>3.84</v>
      </c>
      <c r="N133" s="27">
        <v>4.93</v>
      </c>
      <c r="O133" s="27">
        <v>0.70864197496296288</v>
      </c>
      <c r="P133" s="27">
        <v>1.98</v>
      </c>
      <c r="Q133" s="27">
        <v>3.33</v>
      </c>
      <c r="R133" s="27">
        <v>4.4000000000000004</v>
      </c>
      <c r="S133" s="27">
        <v>6.39</v>
      </c>
      <c r="T133" s="27">
        <v>3.4</v>
      </c>
      <c r="U133" s="27">
        <v>5.07</v>
      </c>
      <c r="V133" s="27">
        <v>1.43</v>
      </c>
      <c r="W133" s="27">
        <v>2.2799999999999998</v>
      </c>
      <c r="X133" s="27">
        <v>1.82</v>
      </c>
      <c r="Y133" s="27">
        <v>18.5</v>
      </c>
      <c r="Z133" s="27">
        <v>6.13</v>
      </c>
      <c r="AA133" s="27">
        <v>3.34</v>
      </c>
      <c r="AB133" s="27">
        <v>1.65</v>
      </c>
      <c r="AC133" s="27">
        <v>3.47</v>
      </c>
      <c r="AD133" s="27">
        <v>2.37</v>
      </c>
      <c r="AE133" s="29">
        <v>1118.57</v>
      </c>
      <c r="AF133" s="29">
        <v>336275</v>
      </c>
      <c r="AG133" s="25">
        <v>6.6366666666666667</v>
      </c>
      <c r="AH133" s="29">
        <v>1616.851502369798</v>
      </c>
      <c r="AI133" s="27" t="s">
        <v>837</v>
      </c>
      <c r="AJ133" s="27">
        <v>75.086429537659413</v>
      </c>
      <c r="AK133" s="27">
        <v>63.78678609</v>
      </c>
      <c r="AL133" s="27">
        <v>138.88</v>
      </c>
      <c r="AM133" s="27">
        <v>186.29204999999999</v>
      </c>
      <c r="AN133" s="27">
        <v>49</v>
      </c>
      <c r="AO133" s="30">
        <v>3.0896000000000003</v>
      </c>
      <c r="AP133" s="27">
        <v>119.5</v>
      </c>
      <c r="AQ133" s="27">
        <v>125.8</v>
      </c>
      <c r="AR133" s="27">
        <v>99.12</v>
      </c>
      <c r="AS133" s="27">
        <v>10.08</v>
      </c>
      <c r="AT133" s="27">
        <v>516.82000000000005</v>
      </c>
      <c r="AU133" s="27">
        <v>4.99</v>
      </c>
      <c r="AV133" s="27">
        <v>10.39</v>
      </c>
      <c r="AW133" s="27">
        <v>4.8899999999999997</v>
      </c>
      <c r="AX133" s="27">
        <v>19.399999999999999</v>
      </c>
      <c r="AY133" s="27">
        <v>39.14</v>
      </c>
      <c r="AZ133" s="27">
        <v>3.13</v>
      </c>
      <c r="BA133" s="27">
        <v>1.05</v>
      </c>
      <c r="BB133" s="27">
        <v>12.3</v>
      </c>
      <c r="BC133" s="27">
        <v>33.56</v>
      </c>
      <c r="BD133" s="27">
        <v>27.91</v>
      </c>
      <c r="BE133" s="27">
        <v>28.22</v>
      </c>
      <c r="BF133" s="27">
        <v>84.05</v>
      </c>
      <c r="BG133" s="27">
        <v>8.3324999999999996</v>
      </c>
      <c r="BH133" s="27">
        <v>12</v>
      </c>
      <c r="BI133" s="27">
        <v>17.100000000000001</v>
      </c>
      <c r="BJ133" s="27">
        <v>3.39</v>
      </c>
      <c r="BK133" s="27">
        <v>47.15</v>
      </c>
      <c r="BL133" s="27">
        <v>9.65</v>
      </c>
      <c r="BM133" s="27">
        <v>10.27</v>
      </c>
    </row>
    <row r="134" spans="1:65" x14ac:dyDescent="0.25">
      <c r="A134" s="13">
        <v>2941180880</v>
      </c>
      <c r="B134" t="s">
        <v>446</v>
      </c>
      <c r="C134" t="s">
        <v>453</v>
      </c>
      <c r="D134" t="s">
        <v>454</v>
      </c>
      <c r="E134" s="27">
        <v>13.13</v>
      </c>
      <c r="F134" s="27">
        <v>5.47</v>
      </c>
      <c r="G134" s="27">
        <v>4.5999999999999996</v>
      </c>
      <c r="H134" s="27">
        <v>1.38</v>
      </c>
      <c r="I134" s="27">
        <v>1.08</v>
      </c>
      <c r="J134" s="27">
        <v>4.6500000000000004</v>
      </c>
      <c r="K134" s="27">
        <v>4.88</v>
      </c>
      <c r="L134" s="27">
        <v>1.66</v>
      </c>
      <c r="M134" s="27">
        <v>4.29</v>
      </c>
      <c r="N134" s="27">
        <v>4.5</v>
      </c>
      <c r="O134" s="27">
        <v>0.66</v>
      </c>
      <c r="P134" s="27">
        <v>1.98</v>
      </c>
      <c r="Q134" s="27">
        <v>3.36</v>
      </c>
      <c r="R134" s="27">
        <v>4.46</v>
      </c>
      <c r="S134" s="27">
        <v>6.2</v>
      </c>
      <c r="T134" s="27">
        <v>3.65</v>
      </c>
      <c r="U134" s="27">
        <v>5.04</v>
      </c>
      <c r="V134" s="27">
        <v>1.64</v>
      </c>
      <c r="W134" s="27">
        <v>2.31</v>
      </c>
      <c r="X134" s="27">
        <v>1.85</v>
      </c>
      <c r="Y134" s="27">
        <v>18.670000000000002</v>
      </c>
      <c r="Z134" s="27">
        <v>6.75</v>
      </c>
      <c r="AA134" s="27">
        <v>3.84</v>
      </c>
      <c r="AB134" s="27">
        <v>1.8</v>
      </c>
      <c r="AC134" s="27">
        <v>3.6</v>
      </c>
      <c r="AD134" s="27">
        <v>2.5299999999999998</v>
      </c>
      <c r="AE134" s="29">
        <v>1083.23</v>
      </c>
      <c r="AF134" s="29">
        <v>368084</v>
      </c>
      <c r="AG134" s="25">
        <v>6.6333333333333329</v>
      </c>
      <c r="AH134" s="29">
        <v>1769.1830522729656</v>
      </c>
      <c r="AI134" s="27" t="s">
        <v>837</v>
      </c>
      <c r="AJ134" s="27">
        <v>98.89462397343442</v>
      </c>
      <c r="AK134" s="27">
        <v>95.337010087519445</v>
      </c>
      <c r="AL134" s="27">
        <v>194.23000000000002</v>
      </c>
      <c r="AM134" s="27">
        <v>200.13390000000001</v>
      </c>
      <c r="AN134" s="27">
        <v>44.97</v>
      </c>
      <c r="AO134" s="30">
        <v>3.3249227272727273</v>
      </c>
      <c r="AP134" s="27">
        <v>82.86</v>
      </c>
      <c r="AQ134" s="27">
        <v>91.25</v>
      </c>
      <c r="AR134" s="27">
        <v>110.13</v>
      </c>
      <c r="AS134" s="27">
        <v>10.29</v>
      </c>
      <c r="AT134" s="27">
        <v>487.42</v>
      </c>
      <c r="AU134" s="27">
        <v>5.18</v>
      </c>
      <c r="AV134" s="27">
        <v>10.81</v>
      </c>
      <c r="AW134" s="27">
        <v>4.84</v>
      </c>
      <c r="AX134" s="27">
        <v>20.329999999999998</v>
      </c>
      <c r="AY134" s="27">
        <v>42.2</v>
      </c>
      <c r="AZ134" s="27">
        <v>3.17</v>
      </c>
      <c r="BA134" s="27">
        <v>1.23</v>
      </c>
      <c r="BB134" s="27">
        <v>14.2</v>
      </c>
      <c r="BC134" s="27">
        <v>24.26</v>
      </c>
      <c r="BD134" s="27">
        <v>25.69</v>
      </c>
      <c r="BE134" s="27">
        <v>20.47</v>
      </c>
      <c r="BF134" s="27">
        <v>85.86</v>
      </c>
      <c r="BG134" s="27">
        <v>7.6616666666666662</v>
      </c>
      <c r="BH134" s="27">
        <v>10.79</v>
      </c>
      <c r="BI134" s="27">
        <v>21</v>
      </c>
      <c r="BJ134" s="27">
        <v>3.13</v>
      </c>
      <c r="BK134" s="27">
        <v>58.42</v>
      </c>
      <c r="BL134" s="27">
        <v>9.69</v>
      </c>
      <c r="BM134" s="27">
        <v>11.41</v>
      </c>
    </row>
    <row r="135" spans="1:65" x14ac:dyDescent="0.25">
      <c r="A135" s="13">
        <v>3014580250</v>
      </c>
      <c r="B135" t="s">
        <v>457</v>
      </c>
      <c r="C135" t="s">
        <v>458</v>
      </c>
      <c r="D135" t="s">
        <v>459</v>
      </c>
      <c r="E135" s="27">
        <v>12.63</v>
      </c>
      <c r="F135" s="27">
        <v>5.18</v>
      </c>
      <c r="G135" s="27">
        <v>5.03</v>
      </c>
      <c r="H135" s="27">
        <v>1.4</v>
      </c>
      <c r="I135" s="27">
        <v>1.28</v>
      </c>
      <c r="J135" s="27">
        <v>4.8600000000000003</v>
      </c>
      <c r="K135" s="27">
        <v>4.9000000000000004</v>
      </c>
      <c r="L135" s="27">
        <v>1.75</v>
      </c>
      <c r="M135" s="27">
        <v>4.9400000000000004</v>
      </c>
      <c r="N135" s="27">
        <v>3.78</v>
      </c>
      <c r="O135" s="27">
        <v>0.84</v>
      </c>
      <c r="P135" s="27">
        <v>1.98</v>
      </c>
      <c r="Q135" s="27">
        <v>4.7699999999999996</v>
      </c>
      <c r="R135" s="27">
        <v>4.6500000000000004</v>
      </c>
      <c r="S135" s="27">
        <v>6.19</v>
      </c>
      <c r="T135" s="27">
        <v>4.34</v>
      </c>
      <c r="U135" s="27">
        <v>5.57</v>
      </c>
      <c r="V135" s="27">
        <v>1.44</v>
      </c>
      <c r="W135" s="27">
        <v>2.71</v>
      </c>
      <c r="X135" s="27">
        <v>2.23</v>
      </c>
      <c r="Y135" s="27">
        <v>20.79</v>
      </c>
      <c r="Z135" s="27">
        <v>6.56</v>
      </c>
      <c r="AA135" s="27">
        <v>3.79</v>
      </c>
      <c r="AB135" s="27">
        <v>1.76</v>
      </c>
      <c r="AC135" s="27">
        <v>4.09</v>
      </c>
      <c r="AD135" s="27">
        <v>2.7</v>
      </c>
      <c r="AE135" s="29">
        <v>2049.64</v>
      </c>
      <c r="AF135" s="29">
        <v>781633</v>
      </c>
      <c r="AG135" s="25">
        <v>6.6999999999999993</v>
      </c>
      <c r="AH135" s="29">
        <v>3782.7792135706172</v>
      </c>
      <c r="AI135" s="27" t="s">
        <v>837</v>
      </c>
      <c r="AJ135" s="27">
        <v>91.943753789166678</v>
      </c>
      <c r="AK135" s="27">
        <v>81.951273881332256</v>
      </c>
      <c r="AL135" s="27">
        <v>173.89</v>
      </c>
      <c r="AM135" s="27">
        <v>182.3904</v>
      </c>
      <c r="AN135" s="27">
        <v>67.88</v>
      </c>
      <c r="AO135" s="30">
        <v>3.1029999999999998</v>
      </c>
      <c r="AP135" s="27">
        <v>132</v>
      </c>
      <c r="AQ135" s="27">
        <v>125</v>
      </c>
      <c r="AR135" s="27">
        <v>107</v>
      </c>
      <c r="AS135" s="27">
        <v>10.92</v>
      </c>
      <c r="AT135" s="27">
        <v>331.78</v>
      </c>
      <c r="AU135" s="27">
        <v>7</v>
      </c>
      <c r="AV135" s="27">
        <v>12.49</v>
      </c>
      <c r="AW135" s="27">
        <v>4.99</v>
      </c>
      <c r="AX135" s="27">
        <v>34.17</v>
      </c>
      <c r="AY135" s="27">
        <v>48.33</v>
      </c>
      <c r="AZ135" s="27">
        <v>4.49</v>
      </c>
      <c r="BA135" s="27">
        <v>1.19</v>
      </c>
      <c r="BB135" s="27">
        <v>27.43</v>
      </c>
      <c r="BC135" s="27">
        <v>31.5</v>
      </c>
      <c r="BD135" s="27">
        <v>33</v>
      </c>
      <c r="BE135" s="27">
        <v>40.659999999999997</v>
      </c>
      <c r="BF135" s="27">
        <v>145</v>
      </c>
      <c r="BG135" s="27">
        <v>16.900000000000002</v>
      </c>
      <c r="BH135" s="27">
        <v>14</v>
      </c>
      <c r="BI135" s="27">
        <v>16.420000000000002</v>
      </c>
      <c r="BJ135" s="27">
        <v>3.28</v>
      </c>
      <c r="BK135" s="27">
        <v>65.63</v>
      </c>
      <c r="BL135" s="27">
        <v>11.39</v>
      </c>
      <c r="BM135" s="27">
        <v>13.41</v>
      </c>
    </row>
    <row r="136" spans="1:65" x14ac:dyDescent="0.25">
      <c r="A136" s="13">
        <v>3024500500</v>
      </c>
      <c r="B136" t="s">
        <v>457</v>
      </c>
      <c r="C136" t="s">
        <v>460</v>
      </c>
      <c r="D136" t="s">
        <v>461</v>
      </c>
      <c r="E136" s="27">
        <v>13.19</v>
      </c>
      <c r="F136" s="27">
        <v>5.34</v>
      </c>
      <c r="G136" s="27">
        <v>4.62</v>
      </c>
      <c r="H136" s="27">
        <v>1.6896558000000002</v>
      </c>
      <c r="I136" s="27">
        <v>1.24</v>
      </c>
      <c r="J136" s="27">
        <v>4.5599999999999996</v>
      </c>
      <c r="K136" s="27">
        <v>4.92</v>
      </c>
      <c r="L136" s="27">
        <v>1.63</v>
      </c>
      <c r="M136" s="27">
        <v>3.98</v>
      </c>
      <c r="N136" s="27">
        <v>3.78</v>
      </c>
      <c r="O136" s="27">
        <v>0.69</v>
      </c>
      <c r="P136" s="27">
        <v>1.98</v>
      </c>
      <c r="Q136" s="27">
        <v>4.55</v>
      </c>
      <c r="R136" s="27">
        <v>4.26</v>
      </c>
      <c r="S136" s="27">
        <v>5.53</v>
      </c>
      <c r="T136" s="27">
        <v>3.68</v>
      </c>
      <c r="U136" s="27">
        <v>5.14</v>
      </c>
      <c r="V136" s="27">
        <v>1.43</v>
      </c>
      <c r="W136" s="27">
        <v>2.54</v>
      </c>
      <c r="X136" s="27">
        <v>2.13</v>
      </c>
      <c r="Y136" s="27">
        <v>20.16</v>
      </c>
      <c r="Z136" s="27">
        <v>6.33</v>
      </c>
      <c r="AA136" s="27">
        <v>3.67</v>
      </c>
      <c r="AB136" s="27">
        <v>1.8</v>
      </c>
      <c r="AC136" s="27">
        <v>3.85</v>
      </c>
      <c r="AD136" s="27">
        <v>2.65</v>
      </c>
      <c r="AE136" s="29">
        <v>1036.8800000000001</v>
      </c>
      <c r="AF136" s="29">
        <v>304322</v>
      </c>
      <c r="AG136" s="25">
        <v>6.5</v>
      </c>
      <c r="AH136" s="29">
        <v>1442.6415378406928</v>
      </c>
      <c r="AI136" s="27" t="s">
        <v>837</v>
      </c>
      <c r="AJ136" s="27">
        <v>91.943753789166678</v>
      </c>
      <c r="AK136" s="27">
        <v>81.951273881332256</v>
      </c>
      <c r="AL136" s="27">
        <v>173.89</v>
      </c>
      <c r="AM136" s="27">
        <v>182.3904</v>
      </c>
      <c r="AN136" s="27">
        <v>66.5</v>
      </c>
      <c r="AO136" s="30">
        <v>3.0540000000000003</v>
      </c>
      <c r="AP136" s="27">
        <v>105.83</v>
      </c>
      <c r="AQ136" s="27">
        <v>120</v>
      </c>
      <c r="AR136" s="27">
        <v>120.63</v>
      </c>
      <c r="AS136" s="27">
        <v>10.54</v>
      </c>
      <c r="AT136" s="27">
        <v>499.85</v>
      </c>
      <c r="AU136" s="27">
        <v>6</v>
      </c>
      <c r="AV136" s="27">
        <v>11.6</v>
      </c>
      <c r="AW136" s="27">
        <v>5.49</v>
      </c>
      <c r="AX136" s="27">
        <v>15.5</v>
      </c>
      <c r="AY136" s="27">
        <v>43.33</v>
      </c>
      <c r="AZ136" s="27">
        <v>3.6</v>
      </c>
      <c r="BA136" s="27">
        <v>1.1000000000000001</v>
      </c>
      <c r="BB136" s="27">
        <v>14.1</v>
      </c>
      <c r="BC136" s="27">
        <v>23.92</v>
      </c>
      <c r="BD136" s="27">
        <v>20.3</v>
      </c>
      <c r="BE136" s="27">
        <v>20</v>
      </c>
      <c r="BF136" s="27">
        <v>69.17</v>
      </c>
      <c r="BG136" s="27">
        <v>14.99</v>
      </c>
      <c r="BH136" s="27">
        <v>12.99</v>
      </c>
      <c r="BI136" s="27">
        <v>16</v>
      </c>
      <c r="BJ136" s="27">
        <v>2.5</v>
      </c>
      <c r="BK136" s="27">
        <v>53.33</v>
      </c>
      <c r="BL136" s="27">
        <v>10.94</v>
      </c>
      <c r="BM136" s="27">
        <v>13.66</v>
      </c>
    </row>
    <row r="137" spans="1:65" x14ac:dyDescent="0.25">
      <c r="A137" s="13">
        <v>3125580420</v>
      </c>
      <c r="B137" t="s">
        <v>462</v>
      </c>
      <c r="C137" t="s">
        <v>463</v>
      </c>
      <c r="D137" t="s">
        <v>464</v>
      </c>
      <c r="E137" s="27">
        <v>12.44</v>
      </c>
      <c r="F137" s="27">
        <v>5.21</v>
      </c>
      <c r="G137" s="27">
        <v>3.98</v>
      </c>
      <c r="H137" s="27">
        <v>1.41</v>
      </c>
      <c r="I137" s="27">
        <v>1.1299999999999999</v>
      </c>
      <c r="J137" s="27">
        <v>4.4800000000000004</v>
      </c>
      <c r="K137" s="27">
        <v>4.16</v>
      </c>
      <c r="L137" s="27">
        <v>1.6</v>
      </c>
      <c r="M137" s="27">
        <v>3.72</v>
      </c>
      <c r="N137" s="27">
        <v>4.16</v>
      </c>
      <c r="O137" s="27">
        <v>0.78348214285714279</v>
      </c>
      <c r="P137" s="27">
        <v>1.98</v>
      </c>
      <c r="Q137" s="27">
        <v>3.92</v>
      </c>
      <c r="R137" s="27">
        <v>4.01</v>
      </c>
      <c r="S137" s="27">
        <v>5.43</v>
      </c>
      <c r="T137" s="27">
        <v>3.41</v>
      </c>
      <c r="U137" s="27">
        <v>4.8499999999999996</v>
      </c>
      <c r="V137" s="27">
        <v>1.42</v>
      </c>
      <c r="W137" s="27">
        <v>2.2799999999999998</v>
      </c>
      <c r="X137" s="27">
        <v>1.75</v>
      </c>
      <c r="Y137" s="27">
        <v>18.100000000000001</v>
      </c>
      <c r="Z137" s="27">
        <v>6.14</v>
      </c>
      <c r="AA137" s="27">
        <v>3.26</v>
      </c>
      <c r="AB137" s="27">
        <v>1.67</v>
      </c>
      <c r="AC137" s="27">
        <v>3.16</v>
      </c>
      <c r="AD137" s="27">
        <v>2.17</v>
      </c>
      <c r="AE137" s="29">
        <v>766.25</v>
      </c>
      <c r="AF137" s="29">
        <v>385650</v>
      </c>
      <c r="AG137" s="25">
        <v>6.38</v>
      </c>
      <c r="AH137" s="29">
        <v>1805.4128869492067</v>
      </c>
      <c r="AI137" s="27" t="s">
        <v>837</v>
      </c>
      <c r="AJ137" s="27">
        <v>83.521967996907932</v>
      </c>
      <c r="AK137" s="27">
        <v>42.80621683991307</v>
      </c>
      <c r="AL137" s="27">
        <v>126.33</v>
      </c>
      <c r="AM137" s="27">
        <v>199.29990000000001</v>
      </c>
      <c r="AN137" s="27">
        <v>53</v>
      </c>
      <c r="AO137" s="30">
        <v>3.2679999999999998</v>
      </c>
      <c r="AP137" s="27">
        <v>123</v>
      </c>
      <c r="AQ137" s="27">
        <v>132.66999999999999</v>
      </c>
      <c r="AR137" s="27">
        <v>93.67</v>
      </c>
      <c r="AS137" s="27">
        <v>10.08</v>
      </c>
      <c r="AT137" s="27">
        <v>541.02</v>
      </c>
      <c r="AU137" s="27">
        <v>4.1500000000000004</v>
      </c>
      <c r="AV137" s="27">
        <v>10.64</v>
      </c>
      <c r="AW137" s="27">
        <v>4.49</v>
      </c>
      <c r="AX137" s="27">
        <v>17.5</v>
      </c>
      <c r="AY137" s="27">
        <v>25</v>
      </c>
      <c r="AZ137" s="27">
        <v>3</v>
      </c>
      <c r="BA137" s="27">
        <v>0.98</v>
      </c>
      <c r="BB137" s="27">
        <v>20.5</v>
      </c>
      <c r="BC137" s="27">
        <v>52.5</v>
      </c>
      <c r="BD137" s="27">
        <v>21.45</v>
      </c>
      <c r="BE137" s="27">
        <v>38.909999999999997</v>
      </c>
      <c r="BF137" s="27">
        <v>88</v>
      </c>
      <c r="BG137" s="27">
        <v>14.583333333333334</v>
      </c>
      <c r="BH137" s="27">
        <v>8.5</v>
      </c>
      <c r="BI137" s="27">
        <v>13</v>
      </c>
      <c r="BJ137" s="27">
        <v>2.4700000000000002</v>
      </c>
      <c r="BK137" s="27">
        <v>53.5</v>
      </c>
      <c r="BL137" s="27">
        <v>9.4499999999999993</v>
      </c>
      <c r="BM137" s="27">
        <v>10.29</v>
      </c>
    </row>
    <row r="138" spans="1:65" x14ac:dyDescent="0.25">
      <c r="A138" s="13">
        <v>3130700600</v>
      </c>
      <c r="B138" t="s">
        <v>462</v>
      </c>
      <c r="C138" t="s">
        <v>465</v>
      </c>
      <c r="D138" t="s">
        <v>466</v>
      </c>
      <c r="E138" s="27">
        <v>13.26</v>
      </c>
      <c r="F138" s="27">
        <v>5.36</v>
      </c>
      <c r="G138" s="27">
        <v>4.8499999999999996</v>
      </c>
      <c r="H138" s="27">
        <v>1.38</v>
      </c>
      <c r="I138" s="27">
        <v>1.1299999999999999</v>
      </c>
      <c r="J138" s="27">
        <v>4.6500000000000004</v>
      </c>
      <c r="K138" s="27">
        <v>4.42</v>
      </c>
      <c r="L138" s="27">
        <v>1.7</v>
      </c>
      <c r="M138" s="27">
        <v>4.01</v>
      </c>
      <c r="N138" s="27">
        <v>4.21</v>
      </c>
      <c r="O138" s="27">
        <v>0.67500000000000004</v>
      </c>
      <c r="P138" s="27">
        <v>1.98</v>
      </c>
      <c r="Q138" s="27">
        <v>3.82</v>
      </c>
      <c r="R138" s="27">
        <v>4.41</v>
      </c>
      <c r="S138" s="27">
        <v>6.08</v>
      </c>
      <c r="T138" s="27">
        <v>3.49</v>
      </c>
      <c r="U138" s="27">
        <v>5.0999999999999996</v>
      </c>
      <c r="V138" s="27">
        <v>1.43</v>
      </c>
      <c r="W138" s="27">
        <v>2.2999999999999998</v>
      </c>
      <c r="X138" s="27">
        <v>2.0299999999999998</v>
      </c>
      <c r="Y138" s="27">
        <v>18.75</v>
      </c>
      <c r="Z138" s="27">
        <v>6.33</v>
      </c>
      <c r="AA138" s="27">
        <v>3.63</v>
      </c>
      <c r="AB138" s="27">
        <v>1.62</v>
      </c>
      <c r="AC138" s="27">
        <v>3.62</v>
      </c>
      <c r="AD138" s="27">
        <v>2.59</v>
      </c>
      <c r="AE138" s="29">
        <v>1132.3</v>
      </c>
      <c r="AF138" s="29">
        <v>361314</v>
      </c>
      <c r="AG138" s="25">
        <v>7.4595000000000011</v>
      </c>
      <c r="AH138" s="29">
        <v>1887.260518143009</v>
      </c>
      <c r="AI138" s="27" t="s">
        <v>837</v>
      </c>
      <c r="AJ138" s="27">
        <v>63.964331588096599</v>
      </c>
      <c r="AK138" s="27">
        <v>64.146947211696045</v>
      </c>
      <c r="AL138" s="27">
        <v>128.11000000000001</v>
      </c>
      <c r="AM138" s="27">
        <v>202.96455</v>
      </c>
      <c r="AN138" s="27">
        <v>70.42</v>
      </c>
      <c r="AO138" s="30">
        <v>3.26125</v>
      </c>
      <c r="AP138" s="27">
        <v>107.5</v>
      </c>
      <c r="AQ138" s="27">
        <v>159.5</v>
      </c>
      <c r="AR138" s="27">
        <v>115</v>
      </c>
      <c r="AS138" s="27">
        <v>10.43</v>
      </c>
      <c r="AT138" s="27">
        <v>483.26</v>
      </c>
      <c r="AU138" s="27">
        <v>5.49</v>
      </c>
      <c r="AV138" s="27">
        <v>11.19</v>
      </c>
      <c r="AW138" s="27">
        <v>4.8099999999999996</v>
      </c>
      <c r="AX138" s="27">
        <v>30</v>
      </c>
      <c r="AY138" s="27">
        <v>37.799999999999997</v>
      </c>
      <c r="AZ138" s="27">
        <v>3.03</v>
      </c>
      <c r="BA138" s="27">
        <v>1.1599999999999999</v>
      </c>
      <c r="BB138" s="27">
        <v>17.89</v>
      </c>
      <c r="BC138" s="27">
        <v>51.86</v>
      </c>
      <c r="BD138" s="27">
        <v>27.99</v>
      </c>
      <c r="BE138" s="27">
        <v>44</v>
      </c>
      <c r="BF138" s="27">
        <v>85.75</v>
      </c>
      <c r="BG138" s="27">
        <v>19.075833333333332</v>
      </c>
      <c r="BH138" s="27">
        <v>12.2</v>
      </c>
      <c r="BI138" s="27">
        <v>17.5</v>
      </c>
      <c r="BJ138" s="27">
        <v>3.28</v>
      </c>
      <c r="BK138" s="27">
        <v>52.36</v>
      </c>
      <c r="BL138" s="27">
        <v>9.5</v>
      </c>
      <c r="BM138" s="27">
        <v>10.23</v>
      </c>
    </row>
    <row r="139" spans="1:65" x14ac:dyDescent="0.25">
      <c r="A139" s="13">
        <v>3136540700</v>
      </c>
      <c r="B139" t="s">
        <v>462</v>
      </c>
      <c r="C139" t="s">
        <v>467</v>
      </c>
      <c r="D139" t="s">
        <v>468</v>
      </c>
      <c r="E139" s="27">
        <v>13.16</v>
      </c>
      <c r="F139" s="27">
        <v>5.33</v>
      </c>
      <c r="G139" s="27">
        <v>5.0199999999999996</v>
      </c>
      <c r="H139" s="27">
        <v>1.4</v>
      </c>
      <c r="I139" s="27">
        <v>1.1299999999999999</v>
      </c>
      <c r="J139" s="27">
        <v>4.68</v>
      </c>
      <c r="K139" s="27">
        <v>4.76</v>
      </c>
      <c r="L139" s="27">
        <v>1.73</v>
      </c>
      <c r="M139" s="27">
        <v>4.26</v>
      </c>
      <c r="N139" s="27">
        <v>4.1900000000000004</v>
      </c>
      <c r="O139" s="27">
        <v>0.69</v>
      </c>
      <c r="P139" s="27">
        <v>1.98</v>
      </c>
      <c r="Q139" s="27">
        <v>3.84</v>
      </c>
      <c r="R139" s="27">
        <v>4.43</v>
      </c>
      <c r="S139" s="27">
        <v>6.28</v>
      </c>
      <c r="T139" s="27">
        <v>3.65</v>
      </c>
      <c r="U139" s="27">
        <v>5.3</v>
      </c>
      <c r="V139" s="27">
        <v>1.43</v>
      </c>
      <c r="W139" s="27">
        <v>2.33</v>
      </c>
      <c r="X139" s="27">
        <v>2.0299999999999998</v>
      </c>
      <c r="Y139" s="27">
        <v>19.239999999999998</v>
      </c>
      <c r="Z139" s="27">
        <v>6.76</v>
      </c>
      <c r="AA139" s="27">
        <v>3.6</v>
      </c>
      <c r="AB139" s="27">
        <v>1.78</v>
      </c>
      <c r="AC139" s="27">
        <v>3.66</v>
      </c>
      <c r="AD139" s="27">
        <v>2.5299999999999998</v>
      </c>
      <c r="AE139" s="29">
        <v>1396.15</v>
      </c>
      <c r="AF139" s="29">
        <v>382644</v>
      </c>
      <c r="AG139" s="25">
        <v>6.38</v>
      </c>
      <c r="AH139" s="29">
        <v>1791.3391493987124</v>
      </c>
      <c r="AI139" s="27" t="s">
        <v>837</v>
      </c>
      <c r="AJ139" s="27">
        <v>92.696871864492508</v>
      </c>
      <c r="AK139" s="27">
        <v>76.130172189999996</v>
      </c>
      <c r="AL139" s="27">
        <v>168.82999999999998</v>
      </c>
      <c r="AM139" s="27">
        <v>200.81039999999999</v>
      </c>
      <c r="AN139" s="27">
        <v>74.849999999999994</v>
      </c>
      <c r="AO139" s="30">
        <v>3.1797500000000003</v>
      </c>
      <c r="AP139" s="27">
        <v>121.8</v>
      </c>
      <c r="AQ139" s="27">
        <v>131.80000000000001</v>
      </c>
      <c r="AR139" s="27">
        <v>89</v>
      </c>
      <c r="AS139" s="27">
        <v>10.49</v>
      </c>
      <c r="AT139" s="27">
        <v>358.93</v>
      </c>
      <c r="AU139" s="27">
        <v>5.99</v>
      </c>
      <c r="AV139" s="27">
        <v>11.19</v>
      </c>
      <c r="AW139" s="27">
        <v>4.99</v>
      </c>
      <c r="AX139" s="27">
        <v>21.4</v>
      </c>
      <c r="AY139" s="27">
        <v>32.4</v>
      </c>
      <c r="AZ139" s="27">
        <v>3.12</v>
      </c>
      <c r="BA139" s="27">
        <v>1.18</v>
      </c>
      <c r="BB139" s="27">
        <v>15.17</v>
      </c>
      <c r="BC139" s="27">
        <v>40</v>
      </c>
      <c r="BD139" s="27">
        <v>28.8</v>
      </c>
      <c r="BE139" s="27">
        <v>33.090000000000003</v>
      </c>
      <c r="BF139" s="27">
        <v>95.4</v>
      </c>
      <c r="BG139" s="27">
        <v>4.3283333333333331</v>
      </c>
      <c r="BH139" s="27">
        <v>12.39</v>
      </c>
      <c r="BI139" s="27">
        <v>18.8</v>
      </c>
      <c r="BJ139" s="27">
        <v>3.29</v>
      </c>
      <c r="BK139" s="27">
        <v>54.49</v>
      </c>
      <c r="BL139" s="27">
        <v>9.86</v>
      </c>
      <c r="BM139" s="27">
        <v>11.34</v>
      </c>
    </row>
    <row r="140" spans="1:65" x14ac:dyDescent="0.25">
      <c r="A140" s="13">
        <v>3229820400</v>
      </c>
      <c r="B140" t="s">
        <v>469</v>
      </c>
      <c r="C140" t="s">
        <v>470</v>
      </c>
      <c r="D140" t="s">
        <v>471</v>
      </c>
      <c r="E140" s="27">
        <v>13.14</v>
      </c>
      <c r="F140" s="27">
        <v>5.37</v>
      </c>
      <c r="G140" s="27">
        <v>4.9000000000000004</v>
      </c>
      <c r="H140" s="27">
        <v>1.46</v>
      </c>
      <c r="I140" s="27">
        <v>1.4</v>
      </c>
      <c r="J140" s="27">
        <v>4.8</v>
      </c>
      <c r="K140" s="27">
        <v>4.8899999999999997</v>
      </c>
      <c r="L140" s="27">
        <v>1.78</v>
      </c>
      <c r="M140" s="27">
        <v>4.7300000000000004</v>
      </c>
      <c r="N140" s="27">
        <v>4.12</v>
      </c>
      <c r="O140" s="27">
        <v>0.72</v>
      </c>
      <c r="P140" s="27">
        <v>1.9</v>
      </c>
      <c r="Q140" s="27">
        <v>4.3600000000000003</v>
      </c>
      <c r="R140" s="27">
        <v>4.37</v>
      </c>
      <c r="S140" s="27">
        <v>6.59</v>
      </c>
      <c r="T140" s="27">
        <v>3.9</v>
      </c>
      <c r="U140" s="27">
        <v>5.36</v>
      </c>
      <c r="V140" s="27">
        <v>1.63</v>
      </c>
      <c r="W140" s="27">
        <v>2.38</v>
      </c>
      <c r="X140" s="27">
        <v>2.35</v>
      </c>
      <c r="Y140" s="27">
        <v>21.15</v>
      </c>
      <c r="Z140" s="27">
        <v>7.05</v>
      </c>
      <c r="AA140" s="27">
        <v>3.91</v>
      </c>
      <c r="AB140" s="27">
        <v>1.97</v>
      </c>
      <c r="AC140" s="27">
        <v>3.92</v>
      </c>
      <c r="AD140" s="27">
        <v>2.77</v>
      </c>
      <c r="AE140" s="29">
        <v>1604.8</v>
      </c>
      <c r="AF140" s="29">
        <v>482648</v>
      </c>
      <c r="AG140" s="25">
        <v>6.8750000000000009</v>
      </c>
      <c r="AH140" s="29">
        <v>2377.9903354714452</v>
      </c>
      <c r="AI140" s="27" t="s">
        <v>837</v>
      </c>
      <c r="AJ140" s="27">
        <v>135.72301117499998</v>
      </c>
      <c r="AK140" s="27">
        <v>68.436257524913884</v>
      </c>
      <c r="AL140" s="27">
        <v>204.16</v>
      </c>
      <c r="AM140" s="27">
        <v>185.92695000000001</v>
      </c>
      <c r="AN140" s="27">
        <v>56.25</v>
      </c>
      <c r="AO140" s="30">
        <v>3.9079999999999999</v>
      </c>
      <c r="AP140" s="27">
        <v>96.67</v>
      </c>
      <c r="AQ140" s="27">
        <v>115</v>
      </c>
      <c r="AR140" s="27">
        <v>103.25</v>
      </c>
      <c r="AS140" s="27">
        <v>11.18</v>
      </c>
      <c r="AT140" s="27">
        <v>463.5</v>
      </c>
      <c r="AU140" s="27">
        <v>3.79</v>
      </c>
      <c r="AV140" s="27">
        <v>11.99</v>
      </c>
      <c r="AW140" s="27">
        <v>4.54</v>
      </c>
      <c r="AX140" s="27">
        <v>17.5</v>
      </c>
      <c r="AY140" s="27">
        <v>43.75</v>
      </c>
      <c r="AZ140" s="27">
        <v>3.18</v>
      </c>
      <c r="BA140" s="27">
        <v>1.34</v>
      </c>
      <c r="BB140" s="27">
        <v>16.670000000000002</v>
      </c>
      <c r="BC140" s="27">
        <v>19.11</v>
      </c>
      <c r="BD140" s="27">
        <v>18.07</v>
      </c>
      <c r="BE140" s="27">
        <v>25.24</v>
      </c>
      <c r="BF140" s="27">
        <v>68.33</v>
      </c>
      <c r="BG140" s="27">
        <v>7.416666666666667</v>
      </c>
      <c r="BH140" s="27">
        <v>13.25</v>
      </c>
      <c r="BI140" s="27">
        <v>17.670000000000002</v>
      </c>
      <c r="BJ140" s="27">
        <v>2.4</v>
      </c>
      <c r="BK140" s="27">
        <v>51.67</v>
      </c>
      <c r="BL140" s="27">
        <v>10.44</v>
      </c>
      <c r="BM140" s="27">
        <v>12.13</v>
      </c>
    </row>
    <row r="141" spans="1:65" x14ac:dyDescent="0.25">
      <c r="A141" s="13">
        <v>3239900600</v>
      </c>
      <c r="B141" t="s">
        <v>469</v>
      </c>
      <c r="C141" t="s">
        <v>472</v>
      </c>
      <c r="D141" t="s">
        <v>473</v>
      </c>
      <c r="E141" s="27">
        <v>13.23</v>
      </c>
      <c r="F141" s="27">
        <v>5.39</v>
      </c>
      <c r="G141" s="27">
        <v>4.7300000000000004</v>
      </c>
      <c r="H141" s="27">
        <v>1.84</v>
      </c>
      <c r="I141" s="27">
        <v>1.19</v>
      </c>
      <c r="J141" s="27">
        <v>4.54</v>
      </c>
      <c r="K141" s="27">
        <v>4.6399999999999997</v>
      </c>
      <c r="L141" s="27">
        <v>1.6</v>
      </c>
      <c r="M141" s="27">
        <v>4.1100000000000003</v>
      </c>
      <c r="N141" s="27">
        <v>4.08</v>
      </c>
      <c r="O141" s="27">
        <v>0.77</v>
      </c>
      <c r="P141" s="27">
        <v>1.91</v>
      </c>
      <c r="Q141" s="27">
        <v>3.74</v>
      </c>
      <c r="R141" s="27">
        <v>4.2300000000000004</v>
      </c>
      <c r="S141" s="27">
        <v>6.33</v>
      </c>
      <c r="T141" s="27">
        <v>3.58</v>
      </c>
      <c r="U141" s="27">
        <v>5</v>
      </c>
      <c r="V141" s="27">
        <v>1.48</v>
      </c>
      <c r="W141" s="27">
        <v>2.37</v>
      </c>
      <c r="X141" s="27">
        <v>2.1800000000000002</v>
      </c>
      <c r="Y141" s="27">
        <v>19.75</v>
      </c>
      <c r="Z141" s="27">
        <v>6.38</v>
      </c>
      <c r="AA141" s="27">
        <v>3.79</v>
      </c>
      <c r="AB141" s="27">
        <v>1.73</v>
      </c>
      <c r="AC141" s="27">
        <v>3.6</v>
      </c>
      <c r="AD141" s="27">
        <v>2.59</v>
      </c>
      <c r="AE141" s="29">
        <v>1579.57</v>
      </c>
      <c r="AF141" s="29">
        <v>579475</v>
      </c>
      <c r="AG141" s="25">
        <v>6.4450000000000003</v>
      </c>
      <c r="AH141" s="29">
        <v>2731.3059747760099</v>
      </c>
      <c r="AI141" s="27" t="s">
        <v>837</v>
      </c>
      <c r="AJ141" s="27">
        <v>108.52234476666666</v>
      </c>
      <c r="AK141" s="27">
        <v>62.583097083333342</v>
      </c>
      <c r="AL141" s="27">
        <v>171.1</v>
      </c>
      <c r="AM141" s="27">
        <v>185.92695000000001</v>
      </c>
      <c r="AN141" s="27">
        <v>69.319999999999993</v>
      </c>
      <c r="AO141" s="30">
        <v>4.2969999999999997</v>
      </c>
      <c r="AP141" s="27">
        <v>117.33</v>
      </c>
      <c r="AQ141" s="27">
        <v>129</v>
      </c>
      <c r="AR141" s="27">
        <v>124.33</v>
      </c>
      <c r="AS141" s="27">
        <v>10.56</v>
      </c>
      <c r="AT141" s="27">
        <v>352</v>
      </c>
      <c r="AU141" s="27">
        <v>5.59</v>
      </c>
      <c r="AV141" s="27">
        <v>12.59</v>
      </c>
      <c r="AW141" s="27">
        <v>4.9800000000000004</v>
      </c>
      <c r="AX141" s="27">
        <v>23.5</v>
      </c>
      <c r="AY141" s="27">
        <v>40</v>
      </c>
      <c r="AZ141" s="27">
        <v>3.05</v>
      </c>
      <c r="BA141" s="27">
        <v>1.19</v>
      </c>
      <c r="BB141" s="27">
        <v>19.829999999999998</v>
      </c>
      <c r="BC141" s="27">
        <v>23.99</v>
      </c>
      <c r="BD141" s="27">
        <v>18.989999999999998</v>
      </c>
      <c r="BE141" s="27">
        <v>29.1</v>
      </c>
      <c r="BF141" s="27">
        <v>95</v>
      </c>
      <c r="BG141" s="27">
        <v>9</v>
      </c>
      <c r="BH141" s="27">
        <v>10.88</v>
      </c>
      <c r="BI141" s="27">
        <v>21.67</v>
      </c>
      <c r="BJ141" s="27">
        <v>3.29</v>
      </c>
      <c r="BK141" s="27">
        <v>62</v>
      </c>
      <c r="BL141" s="27">
        <v>9.65</v>
      </c>
      <c r="BM141" s="27">
        <v>11.09</v>
      </c>
    </row>
    <row r="142" spans="1:65" x14ac:dyDescent="0.25">
      <c r="A142" s="13">
        <v>3331700500</v>
      </c>
      <c r="B142" t="s">
        <v>474</v>
      </c>
      <c r="C142" t="s">
        <v>475</v>
      </c>
      <c r="D142" t="s">
        <v>476</v>
      </c>
      <c r="E142" s="27">
        <v>13.28</v>
      </c>
      <c r="F142" s="27">
        <v>5.31</v>
      </c>
      <c r="G142" s="27">
        <v>5.05</v>
      </c>
      <c r="H142" s="27">
        <v>1.53</v>
      </c>
      <c r="I142" s="27">
        <v>1.31</v>
      </c>
      <c r="J142" s="27">
        <v>4.74</v>
      </c>
      <c r="K142" s="27">
        <v>4.66</v>
      </c>
      <c r="L142" s="27">
        <v>1.79</v>
      </c>
      <c r="M142" s="27">
        <v>4.74</v>
      </c>
      <c r="N142" s="27">
        <v>4.01</v>
      </c>
      <c r="O142" s="27">
        <v>0.72799999999999998</v>
      </c>
      <c r="P142" s="27">
        <v>1.99</v>
      </c>
      <c r="Q142" s="27">
        <v>4.07</v>
      </c>
      <c r="R142" s="27">
        <v>4.68</v>
      </c>
      <c r="S142" s="27">
        <v>5.98</v>
      </c>
      <c r="T142" s="27">
        <v>4.17</v>
      </c>
      <c r="U142" s="27">
        <v>5.38</v>
      </c>
      <c r="V142" s="27">
        <v>1.6</v>
      </c>
      <c r="W142" s="27">
        <v>2.56</v>
      </c>
      <c r="X142" s="27">
        <v>2.17</v>
      </c>
      <c r="Y142" s="27">
        <v>19.559999999999999</v>
      </c>
      <c r="Z142" s="27">
        <v>8.2799999999999994</v>
      </c>
      <c r="AA142" s="27">
        <v>3.8</v>
      </c>
      <c r="AB142" s="27">
        <v>1.66</v>
      </c>
      <c r="AC142" s="27">
        <v>3.78</v>
      </c>
      <c r="AD142" s="27">
        <v>2.5299999999999998</v>
      </c>
      <c r="AE142" s="29">
        <v>2028.8</v>
      </c>
      <c r="AF142" s="29">
        <v>484800</v>
      </c>
      <c r="AG142" s="25">
        <v>6.125</v>
      </c>
      <c r="AH142" s="29">
        <v>2209.2719219153951</v>
      </c>
      <c r="AI142" s="27" t="s">
        <v>837</v>
      </c>
      <c r="AJ142" s="27">
        <v>194.77786921333336</v>
      </c>
      <c r="AK142" s="27">
        <v>102.73396415853868</v>
      </c>
      <c r="AL142" s="27">
        <v>297.51</v>
      </c>
      <c r="AM142" s="27">
        <v>187.82955000000001</v>
      </c>
      <c r="AN142" s="27">
        <v>86</v>
      </c>
      <c r="AO142" s="30">
        <v>3.2590000000000003</v>
      </c>
      <c r="AP142" s="27">
        <v>115</v>
      </c>
      <c r="AQ142" s="27">
        <v>160</v>
      </c>
      <c r="AR142" s="27">
        <v>151.25</v>
      </c>
      <c r="AS142" s="27">
        <v>10.82</v>
      </c>
      <c r="AT142" s="27">
        <v>516.66999999999996</v>
      </c>
      <c r="AU142" s="27">
        <v>5.49</v>
      </c>
      <c r="AV142" s="27">
        <v>10.99</v>
      </c>
      <c r="AW142" s="27">
        <v>4.83</v>
      </c>
      <c r="AX142" s="27">
        <v>25</v>
      </c>
      <c r="AY142" s="27">
        <v>74.75</v>
      </c>
      <c r="AZ142" s="27">
        <v>3.19</v>
      </c>
      <c r="BA142" s="27">
        <v>1.1499999999999999</v>
      </c>
      <c r="BB142" s="27">
        <v>31.71</v>
      </c>
      <c r="BC142" s="27">
        <v>25.99</v>
      </c>
      <c r="BD142" s="27">
        <v>33.590000000000003</v>
      </c>
      <c r="BE142" s="27">
        <v>38.49</v>
      </c>
      <c r="BF142" s="27">
        <v>130</v>
      </c>
      <c r="BG142" s="27">
        <v>18.75</v>
      </c>
      <c r="BH142" s="27">
        <v>13.6</v>
      </c>
      <c r="BI142" s="27">
        <v>28</v>
      </c>
      <c r="BJ142" s="27">
        <v>3.29</v>
      </c>
      <c r="BK142" s="27">
        <v>120</v>
      </c>
      <c r="BL142" s="27">
        <v>9.8800000000000008</v>
      </c>
      <c r="BM142" s="27">
        <v>12.92</v>
      </c>
    </row>
    <row r="143" spans="1:65" x14ac:dyDescent="0.25">
      <c r="A143" s="13">
        <v>3435614050</v>
      </c>
      <c r="B143" t="s">
        <v>477</v>
      </c>
      <c r="C143" t="s">
        <v>480</v>
      </c>
      <c r="D143" t="s">
        <v>481</v>
      </c>
      <c r="E143" s="27">
        <v>13.07</v>
      </c>
      <c r="F143" s="27">
        <v>5.27</v>
      </c>
      <c r="G143" s="27">
        <v>5.35</v>
      </c>
      <c r="H143" s="27">
        <v>1.43</v>
      </c>
      <c r="I143" s="27">
        <v>1.27</v>
      </c>
      <c r="J143" s="27">
        <v>4.72</v>
      </c>
      <c r="K143" s="27">
        <v>4.4800000000000004</v>
      </c>
      <c r="L143" s="27">
        <v>1.77</v>
      </c>
      <c r="M143" s="27">
        <v>5.43</v>
      </c>
      <c r="N143" s="27">
        <v>5.0599999999999996</v>
      </c>
      <c r="O143" s="27">
        <v>0.77</v>
      </c>
      <c r="P143" s="27">
        <v>1.83</v>
      </c>
      <c r="Q143" s="27">
        <v>4.1500000000000004</v>
      </c>
      <c r="R143" s="27">
        <v>4.42</v>
      </c>
      <c r="S143" s="27">
        <v>6.2</v>
      </c>
      <c r="T143" s="27">
        <v>4.1500000000000004</v>
      </c>
      <c r="U143" s="27">
        <v>5.69</v>
      </c>
      <c r="V143" s="27">
        <v>1.64</v>
      </c>
      <c r="W143" s="27">
        <v>2.4</v>
      </c>
      <c r="X143" s="27">
        <v>2.09</v>
      </c>
      <c r="Y143" s="27">
        <v>20.55</v>
      </c>
      <c r="Z143" s="27">
        <v>8.06</v>
      </c>
      <c r="AA143" s="27">
        <v>3.91</v>
      </c>
      <c r="AB143" s="27">
        <v>1.67</v>
      </c>
      <c r="AC143" s="27">
        <v>3.81</v>
      </c>
      <c r="AD143" s="27">
        <v>2.77</v>
      </c>
      <c r="AE143" s="29">
        <v>2121.3000000000002</v>
      </c>
      <c r="AF143" s="29">
        <v>694750</v>
      </c>
      <c r="AG143" s="25">
        <v>6.7110000000000003</v>
      </c>
      <c r="AH143" s="29">
        <v>3366.1044127664945</v>
      </c>
      <c r="AI143" s="27" t="s">
        <v>837</v>
      </c>
      <c r="AJ143" s="27">
        <v>95.712121825667154</v>
      </c>
      <c r="AK143" s="27">
        <v>127.5780150477065</v>
      </c>
      <c r="AL143" s="27">
        <v>223.29</v>
      </c>
      <c r="AM143" s="27">
        <v>187.71705</v>
      </c>
      <c r="AN143" s="27">
        <v>71</v>
      </c>
      <c r="AO143" s="30">
        <v>3.4260000000000002</v>
      </c>
      <c r="AP143" s="27">
        <v>148</v>
      </c>
      <c r="AQ143" s="27">
        <v>96.94</v>
      </c>
      <c r="AR143" s="27">
        <v>124.8</v>
      </c>
      <c r="AS143" s="27">
        <v>10.95</v>
      </c>
      <c r="AT143" s="27">
        <v>469.65</v>
      </c>
      <c r="AU143" s="27">
        <v>6.39</v>
      </c>
      <c r="AV143" s="27">
        <v>12.49</v>
      </c>
      <c r="AW143" s="27">
        <v>4.99</v>
      </c>
      <c r="AX143" s="27">
        <v>25</v>
      </c>
      <c r="AY143" s="27">
        <v>40</v>
      </c>
      <c r="AZ143" s="27">
        <v>3.1</v>
      </c>
      <c r="BA143" s="27">
        <v>1.38</v>
      </c>
      <c r="BB143" s="27">
        <v>12.5</v>
      </c>
      <c r="BC143" s="27">
        <v>35.57</v>
      </c>
      <c r="BD143" s="27">
        <v>28.18</v>
      </c>
      <c r="BE143" s="27">
        <v>48.78</v>
      </c>
      <c r="BF143" s="27">
        <v>101.67</v>
      </c>
      <c r="BG143" s="27">
        <v>14.99</v>
      </c>
      <c r="BH143" s="27">
        <v>15.66</v>
      </c>
      <c r="BI143" s="27">
        <v>20.329999999999998</v>
      </c>
      <c r="BJ143" s="27">
        <v>2.74</v>
      </c>
      <c r="BK143" s="27">
        <v>81.25</v>
      </c>
      <c r="BL143" s="27">
        <v>10.61</v>
      </c>
      <c r="BM143" s="27">
        <v>12.23</v>
      </c>
    </row>
    <row r="144" spans="1:65" x14ac:dyDescent="0.25">
      <c r="A144" s="13">
        <v>3435154250</v>
      </c>
      <c r="B144" t="s">
        <v>477</v>
      </c>
      <c r="C144" t="s">
        <v>863</v>
      </c>
      <c r="D144" t="s">
        <v>482</v>
      </c>
      <c r="E144" s="27">
        <v>13.25</v>
      </c>
      <c r="F144" s="27">
        <v>5.19</v>
      </c>
      <c r="G144" s="27">
        <v>5.19</v>
      </c>
      <c r="H144" s="27">
        <v>1.32</v>
      </c>
      <c r="I144" s="27">
        <v>1.33</v>
      </c>
      <c r="J144" s="27">
        <v>4.74</v>
      </c>
      <c r="K144" s="27">
        <v>4.68</v>
      </c>
      <c r="L144" s="27">
        <v>1.9</v>
      </c>
      <c r="M144" s="27">
        <v>5.21</v>
      </c>
      <c r="N144" s="27">
        <v>4.97</v>
      </c>
      <c r="O144" s="27">
        <v>0.72</v>
      </c>
      <c r="P144" s="27">
        <v>1.82</v>
      </c>
      <c r="Q144" s="27">
        <v>4.1399999999999997</v>
      </c>
      <c r="R144" s="27">
        <v>4.42</v>
      </c>
      <c r="S144" s="27">
        <v>6.3</v>
      </c>
      <c r="T144" s="27">
        <v>4.26</v>
      </c>
      <c r="U144" s="27">
        <v>5.73</v>
      </c>
      <c r="V144" s="27">
        <v>1.67</v>
      </c>
      <c r="W144" s="27">
        <v>2.4500000000000002</v>
      </c>
      <c r="X144" s="27">
        <v>2.13</v>
      </c>
      <c r="Y144" s="27">
        <v>20.32</v>
      </c>
      <c r="Z144" s="27">
        <v>8.1999999999999993</v>
      </c>
      <c r="AA144" s="27">
        <v>4.07</v>
      </c>
      <c r="AB144" s="27">
        <v>1.8</v>
      </c>
      <c r="AC144" s="27">
        <v>3.87</v>
      </c>
      <c r="AD144" s="27">
        <v>2.66</v>
      </c>
      <c r="AE144" s="29">
        <v>2116</v>
      </c>
      <c r="AF144" s="29">
        <v>599748</v>
      </c>
      <c r="AG144" s="25">
        <v>6.4859999999999998</v>
      </c>
      <c r="AH144" s="29">
        <v>2838.9713029340132</v>
      </c>
      <c r="AI144" s="27" t="s">
        <v>837</v>
      </c>
      <c r="AJ144" s="27">
        <v>93.558413543460219</v>
      </c>
      <c r="AK144" s="27">
        <v>129.93016246623679</v>
      </c>
      <c r="AL144" s="27">
        <v>223.49</v>
      </c>
      <c r="AM144" s="27">
        <v>187.71705</v>
      </c>
      <c r="AN144" s="27">
        <v>68.5</v>
      </c>
      <c r="AO144" s="30">
        <v>3.3454999999999999</v>
      </c>
      <c r="AP144" s="27">
        <v>127</v>
      </c>
      <c r="AQ144" s="27">
        <v>105.33</v>
      </c>
      <c r="AR144" s="27">
        <v>112.5</v>
      </c>
      <c r="AS144" s="27">
        <v>10.88</v>
      </c>
      <c r="AT144" s="27">
        <v>462.6</v>
      </c>
      <c r="AU144" s="27">
        <v>6.29</v>
      </c>
      <c r="AV144" s="27">
        <v>12.99</v>
      </c>
      <c r="AW144" s="27">
        <v>5.49</v>
      </c>
      <c r="AX144" s="27">
        <v>27.5</v>
      </c>
      <c r="AY144" s="27">
        <v>47.33</v>
      </c>
      <c r="AZ144" s="27">
        <v>3.29</v>
      </c>
      <c r="BA144" s="27">
        <v>1.39</v>
      </c>
      <c r="BB144" s="27">
        <v>12.5</v>
      </c>
      <c r="BC144" s="27">
        <v>50</v>
      </c>
      <c r="BD144" s="27">
        <v>28.1</v>
      </c>
      <c r="BE144" s="27">
        <v>55.3</v>
      </c>
      <c r="BF144" s="27">
        <v>95</v>
      </c>
      <c r="BG144" s="27">
        <v>10</v>
      </c>
      <c r="BH144" s="27">
        <v>14.76</v>
      </c>
      <c r="BI144" s="27">
        <v>22.25</v>
      </c>
      <c r="BJ144" s="27">
        <v>2.84</v>
      </c>
      <c r="BK144" s="27">
        <v>79</v>
      </c>
      <c r="BL144" s="27">
        <v>10.24</v>
      </c>
      <c r="BM144" s="27">
        <v>12.48</v>
      </c>
    </row>
    <row r="145" spans="1:65" x14ac:dyDescent="0.25">
      <c r="A145" s="13">
        <v>3435614260</v>
      </c>
      <c r="B145" t="s">
        <v>477</v>
      </c>
      <c r="C145" t="s">
        <v>480</v>
      </c>
      <c r="D145" t="s">
        <v>483</v>
      </c>
      <c r="E145" s="27">
        <v>13.15</v>
      </c>
      <c r="F145" s="27">
        <v>5.32</v>
      </c>
      <c r="G145" s="27">
        <v>5.1100000000000003</v>
      </c>
      <c r="H145" s="27">
        <v>1.49</v>
      </c>
      <c r="I145" s="27">
        <v>1.32</v>
      </c>
      <c r="J145" s="27">
        <v>4.67</v>
      </c>
      <c r="K145" s="27">
        <v>4.5199999999999996</v>
      </c>
      <c r="L145" s="27">
        <v>1.73</v>
      </c>
      <c r="M145" s="27">
        <v>5.1100000000000003</v>
      </c>
      <c r="N145" s="27">
        <v>5.0199999999999996</v>
      </c>
      <c r="O145" s="27">
        <v>0.64</v>
      </c>
      <c r="P145" s="27">
        <v>1.85</v>
      </c>
      <c r="Q145" s="27">
        <v>4.1900000000000004</v>
      </c>
      <c r="R145" s="27">
        <v>4.38</v>
      </c>
      <c r="S145" s="27">
        <v>5.96</v>
      </c>
      <c r="T145" s="27">
        <v>4.04</v>
      </c>
      <c r="U145" s="27">
        <v>5.6</v>
      </c>
      <c r="V145" s="27">
        <v>1.55</v>
      </c>
      <c r="W145" s="27">
        <v>2.37</v>
      </c>
      <c r="X145" s="27">
        <v>2.16</v>
      </c>
      <c r="Y145" s="27">
        <v>20.82</v>
      </c>
      <c r="Z145" s="27">
        <v>7.62</v>
      </c>
      <c r="AA145" s="27">
        <v>3.75</v>
      </c>
      <c r="AB145" s="27">
        <v>1.62</v>
      </c>
      <c r="AC145" s="27">
        <v>3.68</v>
      </c>
      <c r="AD145" s="27">
        <v>2.63</v>
      </c>
      <c r="AE145" s="29">
        <v>2008.3</v>
      </c>
      <c r="AF145" s="29">
        <v>587791</v>
      </c>
      <c r="AG145" s="25">
        <v>6.482499999999999</v>
      </c>
      <c r="AH145" s="29">
        <v>2781.3575391540489</v>
      </c>
      <c r="AI145" s="27" t="s">
        <v>837</v>
      </c>
      <c r="AJ145" s="27">
        <v>80.289040481603209</v>
      </c>
      <c r="AK145" s="27">
        <v>127.5780150477065</v>
      </c>
      <c r="AL145" s="27">
        <v>207.87</v>
      </c>
      <c r="AM145" s="27">
        <v>187.71705</v>
      </c>
      <c r="AN145" s="27">
        <v>60.75</v>
      </c>
      <c r="AO145" s="30">
        <v>3.0597500000000002</v>
      </c>
      <c r="AP145" s="27">
        <v>102.5</v>
      </c>
      <c r="AQ145" s="27">
        <v>132.11000000000001</v>
      </c>
      <c r="AR145" s="27">
        <v>126.44</v>
      </c>
      <c r="AS145" s="27">
        <v>10.77</v>
      </c>
      <c r="AT145" s="27">
        <v>453.4</v>
      </c>
      <c r="AU145" s="27">
        <v>5.25</v>
      </c>
      <c r="AV145" s="27">
        <v>10.83</v>
      </c>
      <c r="AW145" s="27">
        <v>4.75</v>
      </c>
      <c r="AX145" s="27">
        <v>26.7</v>
      </c>
      <c r="AY145" s="27">
        <v>56</v>
      </c>
      <c r="AZ145" s="27">
        <v>3.3</v>
      </c>
      <c r="BA145" s="27">
        <v>1.27</v>
      </c>
      <c r="BB145" s="27">
        <v>16.02</v>
      </c>
      <c r="BC145" s="27">
        <v>25.97</v>
      </c>
      <c r="BD145" s="27">
        <v>21</v>
      </c>
      <c r="BE145" s="27">
        <v>27.63</v>
      </c>
      <c r="BF145" s="27">
        <v>82.1</v>
      </c>
      <c r="BG145" s="27">
        <v>22.99</v>
      </c>
      <c r="BH145" s="27">
        <v>14.4</v>
      </c>
      <c r="BI145" s="27">
        <v>23.75</v>
      </c>
      <c r="BJ145" s="27">
        <v>3</v>
      </c>
      <c r="BK145" s="27">
        <v>74.67</v>
      </c>
      <c r="BL145" s="27">
        <v>9.86</v>
      </c>
      <c r="BM145" s="27">
        <v>11.28</v>
      </c>
    </row>
    <row r="146" spans="1:65" x14ac:dyDescent="0.25">
      <c r="A146" s="13">
        <v>3435084500</v>
      </c>
      <c r="B146" t="s">
        <v>477</v>
      </c>
      <c r="C146" t="s">
        <v>478</v>
      </c>
      <c r="D146" t="s">
        <v>479</v>
      </c>
      <c r="E146" s="27">
        <v>13.1</v>
      </c>
      <c r="F146" s="27">
        <v>5.27</v>
      </c>
      <c r="G146" s="27">
        <v>5.43</v>
      </c>
      <c r="H146" s="27">
        <v>1.45</v>
      </c>
      <c r="I146" s="27">
        <v>1.19</v>
      </c>
      <c r="J146" s="27">
        <v>4.74</v>
      </c>
      <c r="K146" s="27">
        <v>4.42</v>
      </c>
      <c r="L146" s="27">
        <v>1.69</v>
      </c>
      <c r="M146" s="27">
        <v>5.65</v>
      </c>
      <c r="N146" s="27">
        <v>4.92</v>
      </c>
      <c r="O146" s="27">
        <v>0.63</v>
      </c>
      <c r="P146" s="27">
        <v>1.99</v>
      </c>
      <c r="Q146" s="27">
        <v>3.95</v>
      </c>
      <c r="R146" s="27">
        <v>4.55</v>
      </c>
      <c r="S146" s="27">
        <v>6.4</v>
      </c>
      <c r="T146" s="27">
        <v>4.12</v>
      </c>
      <c r="U146" s="27">
        <v>5.57</v>
      </c>
      <c r="V146" s="27">
        <v>1.58</v>
      </c>
      <c r="W146" s="27">
        <v>2.36</v>
      </c>
      <c r="X146" s="27">
        <v>2.0299999999999998</v>
      </c>
      <c r="Y146" s="27">
        <v>20.170000000000002</v>
      </c>
      <c r="Z146" s="27">
        <v>8.1300000000000008</v>
      </c>
      <c r="AA146" s="27">
        <v>4.0199999999999996</v>
      </c>
      <c r="AB146" s="27">
        <v>1.66</v>
      </c>
      <c r="AC146" s="27">
        <v>3.66</v>
      </c>
      <c r="AD146" s="27">
        <v>2.67</v>
      </c>
      <c r="AE146" s="29">
        <v>2137.1</v>
      </c>
      <c r="AF146" s="29">
        <v>708467</v>
      </c>
      <c r="AG146" s="25">
        <v>6.25</v>
      </c>
      <c r="AH146" s="29">
        <v>3271.6148837586325</v>
      </c>
      <c r="AI146" s="27" t="s">
        <v>837</v>
      </c>
      <c r="AJ146" s="27">
        <v>95.277749955009256</v>
      </c>
      <c r="AK146" s="27">
        <v>135.55767203197894</v>
      </c>
      <c r="AL146" s="27">
        <v>230.84</v>
      </c>
      <c r="AM146" s="27">
        <v>187.71705</v>
      </c>
      <c r="AN146" s="27">
        <v>85.33</v>
      </c>
      <c r="AO146" s="30">
        <v>3.3697499999999998</v>
      </c>
      <c r="AP146" s="27">
        <v>96</v>
      </c>
      <c r="AQ146" s="27">
        <v>106.75</v>
      </c>
      <c r="AR146" s="27">
        <v>111.67</v>
      </c>
      <c r="AS146" s="27">
        <v>10.74</v>
      </c>
      <c r="AT146" s="27">
        <v>451</v>
      </c>
      <c r="AU146" s="27">
        <v>6.44</v>
      </c>
      <c r="AV146" s="27">
        <v>12.49</v>
      </c>
      <c r="AW146" s="27">
        <v>4.99</v>
      </c>
      <c r="AX146" s="27">
        <v>25</v>
      </c>
      <c r="AY146" s="27">
        <v>37.5</v>
      </c>
      <c r="AZ146" s="27">
        <v>3.13</v>
      </c>
      <c r="BA146" s="27">
        <v>1.35</v>
      </c>
      <c r="BB146" s="27">
        <v>12.07</v>
      </c>
      <c r="BC146" s="27">
        <v>50</v>
      </c>
      <c r="BD146" s="27">
        <v>27.7</v>
      </c>
      <c r="BE146" s="27">
        <v>56.18</v>
      </c>
      <c r="BF146" s="27">
        <v>94.29</v>
      </c>
      <c r="BG146" s="27">
        <v>8.3333333333333339</v>
      </c>
      <c r="BH146" s="27">
        <v>13.59</v>
      </c>
      <c r="BI146" s="27">
        <v>23.33</v>
      </c>
      <c r="BJ146" s="27">
        <v>2.79</v>
      </c>
      <c r="BK146" s="27">
        <v>81.67</v>
      </c>
      <c r="BL146" s="27">
        <v>11.38</v>
      </c>
      <c r="BM146" s="27">
        <v>11.35</v>
      </c>
    </row>
    <row r="147" spans="1:65" x14ac:dyDescent="0.25">
      <c r="A147" s="13">
        <v>3510740200</v>
      </c>
      <c r="B147" t="s">
        <v>484</v>
      </c>
      <c r="C147" t="s">
        <v>485</v>
      </c>
      <c r="D147" t="s">
        <v>826</v>
      </c>
      <c r="E147" s="27">
        <v>13.18</v>
      </c>
      <c r="F147" s="27">
        <v>5.41</v>
      </c>
      <c r="G147" s="27">
        <v>4.75</v>
      </c>
      <c r="H147" s="27">
        <v>1.32</v>
      </c>
      <c r="I147" s="27">
        <v>1.1499999999999999</v>
      </c>
      <c r="J147" s="27">
        <v>4.59</v>
      </c>
      <c r="K147" s="27">
        <v>4.8899999999999997</v>
      </c>
      <c r="L147" s="27">
        <v>1.68</v>
      </c>
      <c r="M147" s="27">
        <v>4.2300000000000004</v>
      </c>
      <c r="N147" s="27">
        <v>3.59</v>
      </c>
      <c r="O147" s="27">
        <v>0.69</v>
      </c>
      <c r="P147" s="27">
        <v>1.98</v>
      </c>
      <c r="Q147" s="27">
        <v>4.01</v>
      </c>
      <c r="R147" s="27">
        <v>4.4400000000000004</v>
      </c>
      <c r="S147" s="27">
        <v>6.17</v>
      </c>
      <c r="T147" s="27">
        <v>3.97</v>
      </c>
      <c r="U147" s="27">
        <v>5.16</v>
      </c>
      <c r="V147" s="27">
        <v>1.45</v>
      </c>
      <c r="W147" s="27">
        <v>2.35</v>
      </c>
      <c r="X147" s="27">
        <v>1.95</v>
      </c>
      <c r="Y147" s="27">
        <v>19.72</v>
      </c>
      <c r="Z147" s="27">
        <v>6.95</v>
      </c>
      <c r="AA147" s="27">
        <v>3.61</v>
      </c>
      <c r="AB147" s="27">
        <v>1.79</v>
      </c>
      <c r="AC147" s="27">
        <v>3.74</v>
      </c>
      <c r="AD147" s="27">
        <v>2.58</v>
      </c>
      <c r="AE147" s="29">
        <v>1316.4</v>
      </c>
      <c r="AF147" s="29">
        <v>383725</v>
      </c>
      <c r="AG147" s="25">
        <v>6.9239999999999995</v>
      </c>
      <c r="AH147" s="29">
        <v>1900.0322123539713</v>
      </c>
      <c r="AI147" s="27" t="s">
        <v>837</v>
      </c>
      <c r="AJ147" s="27">
        <v>107.2140478447738</v>
      </c>
      <c r="AK147" s="27">
        <v>84.792469213124562</v>
      </c>
      <c r="AL147" s="27">
        <v>192</v>
      </c>
      <c r="AM147" s="27">
        <v>191.57955000000001</v>
      </c>
      <c r="AN147" s="27">
        <v>41.65</v>
      </c>
      <c r="AO147" s="30">
        <v>3.3452500000000001</v>
      </c>
      <c r="AP147" s="27">
        <v>139</v>
      </c>
      <c r="AQ147" s="27">
        <v>126.5</v>
      </c>
      <c r="AR147" s="27">
        <v>113.5</v>
      </c>
      <c r="AS147" s="27">
        <v>10.38</v>
      </c>
      <c r="AT147" s="27">
        <v>332.5</v>
      </c>
      <c r="AU147" s="27">
        <v>5.59</v>
      </c>
      <c r="AV147" s="27">
        <v>12.89</v>
      </c>
      <c r="AW147" s="27">
        <v>4.6900000000000004</v>
      </c>
      <c r="AX147" s="27">
        <v>33.380000000000003</v>
      </c>
      <c r="AY147" s="27">
        <v>48.5</v>
      </c>
      <c r="AZ147" s="27">
        <v>3.22</v>
      </c>
      <c r="BA147" s="27">
        <v>1.25</v>
      </c>
      <c r="BB147" s="27">
        <v>11.38</v>
      </c>
      <c r="BC147" s="27">
        <v>31.5</v>
      </c>
      <c r="BD147" s="27">
        <v>21</v>
      </c>
      <c r="BE147" s="27">
        <v>30.12</v>
      </c>
      <c r="BF147" s="27">
        <v>88.25</v>
      </c>
      <c r="BG147" s="27">
        <v>9.99</v>
      </c>
      <c r="BH147" s="27">
        <v>12.12</v>
      </c>
      <c r="BI147" s="27">
        <v>19</v>
      </c>
      <c r="BJ147" s="27">
        <v>2.4700000000000002</v>
      </c>
      <c r="BK147" s="27">
        <v>68</v>
      </c>
      <c r="BL147" s="27">
        <v>11.59</v>
      </c>
      <c r="BM147" s="27">
        <v>16.5</v>
      </c>
    </row>
    <row r="148" spans="1:65" x14ac:dyDescent="0.25">
      <c r="A148" s="13">
        <v>3529740500</v>
      </c>
      <c r="B148" t="s">
        <v>484</v>
      </c>
      <c r="C148" t="s">
        <v>486</v>
      </c>
      <c r="D148" t="s">
        <v>487</v>
      </c>
      <c r="E148" s="27">
        <v>13.24</v>
      </c>
      <c r="F148" s="27">
        <v>5.33</v>
      </c>
      <c r="G148" s="27">
        <v>4.6100000000000003</v>
      </c>
      <c r="H148" s="27">
        <v>1.32</v>
      </c>
      <c r="I148" s="27">
        <v>1.06</v>
      </c>
      <c r="J148" s="27">
        <v>4.5199999999999996</v>
      </c>
      <c r="K148" s="27">
        <v>4.91</v>
      </c>
      <c r="L148" s="27">
        <v>1.56</v>
      </c>
      <c r="M148" s="27">
        <v>4.25</v>
      </c>
      <c r="N148" s="27">
        <v>3.58</v>
      </c>
      <c r="O148" s="27">
        <v>0.70250000000000001</v>
      </c>
      <c r="P148" s="27">
        <v>1.98</v>
      </c>
      <c r="Q148" s="27">
        <v>3.66</v>
      </c>
      <c r="R148" s="27">
        <v>4.4800000000000004</v>
      </c>
      <c r="S148" s="27">
        <v>6.56</v>
      </c>
      <c r="T148" s="27">
        <v>3.49</v>
      </c>
      <c r="U148" s="27">
        <v>5.08</v>
      </c>
      <c r="V148" s="27">
        <v>1.5</v>
      </c>
      <c r="W148" s="27">
        <v>2.29</v>
      </c>
      <c r="X148" s="27">
        <v>1.92</v>
      </c>
      <c r="Y148" s="27">
        <v>18.57</v>
      </c>
      <c r="Z148" s="27">
        <v>6.43</v>
      </c>
      <c r="AA148" s="27">
        <v>3.74</v>
      </c>
      <c r="AB148" s="27">
        <v>1.7</v>
      </c>
      <c r="AC148" s="27">
        <v>3.57</v>
      </c>
      <c r="AD148" s="27">
        <v>2.4900000000000002</v>
      </c>
      <c r="AE148" s="29">
        <v>999.67</v>
      </c>
      <c r="AF148" s="29">
        <v>398655</v>
      </c>
      <c r="AG148" s="25">
        <v>6.54</v>
      </c>
      <c r="AH148" s="29">
        <v>1897.7002063531841</v>
      </c>
      <c r="AI148" s="27" t="s">
        <v>837</v>
      </c>
      <c r="AJ148" s="27">
        <v>94.060599053785594</v>
      </c>
      <c r="AK148" s="27">
        <v>40.194155297279259</v>
      </c>
      <c r="AL148" s="27">
        <v>134.25</v>
      </c>
      <c r="AM148" s="27">
        <v>192.23580000000001</v>
      </c>
      <c r="AN148" s="27">
        <v>51.33</v>
      </c>
      <c r="AO148" s="30">
        <v>3.3439999999999999</v>
      </c>
      <c r="AP148" s="27">
        <v>131</v>
      </c>
      <c r="AQ148" s="27">
        <v>110</v>
      </c>
      <c r="AR148" s="27">
        <v>128.51</v>
      </c>
      <c r="AS148" s="27">
        <v>10.14</v>
      </c>
      <c r="AT148" s="27">
        <v>502.84</v>
      </c>
      <c r="AU148" s="27">
        <v>5.8</v>
      </c>
      <c r="AV148" s="27">
        <v>13.74</v>
      </c>
      <c r="AW148" s="27">
        <v>4.93</v>
      </c>
      <c r="AX148" s="27">
        <v>21.67</v>
      </c>
      <c r="AY148" s="27">
        <v>41.67</v>
      </c>
      <c r="AZ148" s="27">
        <v>3.06</v>
      </c>
      <c r="BA148" s="27">
        <v>1.04</v>
      </c>
      <c r="BB148" s="27">
        <v>12.11</v>
      </c>
      <c r="BC148" s="27">
        <v>36.450000000000003</v>
      </c>
      <c r="BD148" s="27">
        <v>21.49</v>
      </c>
      <c r="BE148" s="27">
        <v>36</v>
      </c>
      <c r="BF148" s="27">
        <v>71.5</v>
      </c>
      <c r="BG148" s="27">
        <v>0.99833333333333341</v>
      </c>
      <c r="BH148" s="27">
        <v>11.75</v>
      </c>
      <c r="BI148" s="27">
        <v>12</v>
      </c>
      <c r="BJ148" s="27">
        <v>2.78</v>
      </c>
      <c r="BK148" s="27">
        <v>60</v>
      </c>
      <c r="BL148" s="27">
        <v>9.48</v>
      </c>
      <c r="BM148" s="27">
        <v>9.42</v>
      </c>
    </row>
    <row r="149" spans="1:65" x14ac:dyDescent="0.25">
      <c r="A149" s="13">
        <v>3510740595</v>
      </c>
      <c r="B149" t="s">
        <v>484</v>
      </c>
      <c r="C149" t="s">
        <v>485</v>
      </c>
      <c r="D149" t="s">
        <v>870</v>
      </c>
      <c r="E149" s="27">
        <v>13.27</v>
      </c>
      <c r="F149" s="27">
        <v>5.29</v>
      </c>
      <c r="G149" s="27">
        <v>4.54</v>
      </c>
      <c r="H149" s="27">
        <v>1.32</v>
      </c>
      <c r="I149" s="27">
        <v>1.1000000000000001</v>
      </c>
      <c r="J149" s="27">
        <v>4.5</v>
      </c>
      <c r="K149" s="27">
        <v>4.99</v>
      </c>
      <c r="L149" s="27">
        <v>1.67</v>
      </c>
      <c r="M149" s="27">
        <v>4.21</v>
      </c>
      <c r="N149" s="27">
        <v>3.58</v>
      </c>
      <c r="O149" s="27">
        <v>0.69</v>
      </c>
      <c r="P149" s="27">
        <v>1.98</v>
      </c>
      <c r="Q149" s="27">
        <v>3.9</v>
      </c>
      <c r="R149" s="27">
        <v>4.47</v>
      </c>
      <c r="S149" s="27">
        <v>6.09</v>
      </c>
      <c r="T149" s="27">
        <v>3.98</v>
      </c>
      <c r="U149" s="27">
        <v>5.08</v>
      </c>
      <c r="V149" s="27">
        <v>1.45</v>
      </c>
      <c r="W149" s="27">
        <v>2.31</v>
      </c>
      <c r="X149" s="27">
        <v>1.92</v>
      </c>
      <c r="Y149" s="27">
        <v>19</v>
      </c>
      <c r="Z149" s="27">
        <v>7.16</v>
      </c>
      <c r="AA149" s="27">
        <v>3.49</v>
      </c>
      <c r="AB149" s="27">
        <v>1.71</v>
      </c>
      <c r="AC149" s="27">
        <v>3.68</v>
      </c>
      <c r="AD149" s="27">
        <v>2.4300000000000002</v>
      </c>
      <c r="AE149" s="29">
        <v>1403.33</v>
      </c>
      <c r="AF149" s="29">
        <v>487823</v>
      </c>
      <c r="AG149" s="25">
        <v>6.4499999999999984</v>
      </c>
      <c r="AH149" s="29">
        <v>2300.5123938679112</v>
      </c>
      <c r="AI149" s="27" t="s">
        <v>837</v>
      </c>
      <c r="AJ149" s="27">
        <v>107.2140478447738</v>
      </c>
      <c r="AK149" s="27">
        <v>84.792469213124562</v>
      </c>
      <c r="AL149" s="27">
        <v>192</v>
      </c>
      <c r="AM149" s="27">
        <v>189.68414999999999</v>
      </c>
      <c r="AN149" s="27">
        <v>54.37</v>
      </c>
      <c r="AO149" s="30">
        <v>3.2149999999999999</v>
      </c>
      <c r="AP149" s="27">
        <v>157.5</v>
      </c>
      <c r="AQ149" s="27">
        <v>130.5</v>
      </c>
      <c r="AR149" s="27">
        <v>119.67</v>
      </c>
      <c r="AS149" s="27">
        <v>10.210000000000001</v>
      </c>
      <c r="AT149" s="27">
        <v>503.27</v>
      </c>
      <c r="AU149" s="27">
        <v>5.32</v>
      </c>
      <c r="AV149" s="27">
        <v>12.49</v>
      </c>
      <c r="AW149" s="27">
        <v>4.49</v>
      </c>
      <c r="AX149" s="27">
        <v>24</v>
      </c>
      <c r="AY149" s="27">
        <v>45.13</v>
      </c>
      <c r="AZ149" s="27">
        <v>3.27</v>
      </c>
      <c r="BA149" s="27">
        <v>1.19</v>
      </c>
      <c r="BB149" s="27">
        <v>11.4</v>
      </c>
      <c r="BC149" s="27">
        <v>39.99</v>
      </c>
      <c r="BD149" s="27">
        <v>21.99</v>
      </c>
      <c r="BE149" s="27">
        <v>29.6</v>
      </c>
      <c r="BF149" s="27">
        <v>99.65</v>
      </c>
      <c r="BG149" s="27">
        <v>10</v>
      </c>
      <c r="BH149" s="27">
        <v>13</v>
      </c>
      <c r="BI149" s="27">
        <v>16</v>
      </c>
      <c r="BJ149" s="27">
        <v>4.7300000000000004</v>
      </c>
      <c r="BK149" s="27">
        <v>65</v>
      </c>
      <c r="BL149" s="27">
        <v>11</v>
      </c>
      <c r="BM149" s="27">
        <v>16.14</v>
      </c>
    </row>
    <row r="150" spans="1:65" x14ac:dyDescent="0.25">
      <c r="A150" s="13">
        <v>3610580001</v>
      </c>
      <c r="B150" t="s">
        <v>488</v>
      </c>
      <c r="C150" t="s">
        <v>489</v>
      </c>
      <c r="D150" t="s">
        <v>490</v>
      </c>
      <c r="E150" s="27">
        <v>12.89</v>
      </c>
      <c r="F150" s="27">
        <v>5.35</v>
      </c>
      <c r="G150" s="27">
        <v>5.12</v>
      </c>
      <c r="H150" s="27">
        <v>1.58</v>
      </c>
      <c r="I150" s="27">
        <v>1.26</v>
      </c>
      <c r="J150" s="27">
        <v>4.76</v>
      </c>
      <c r="K150" s="27">
        <v>4.84</v>
      </c>
      <c r="L150" s="27">
        <v>1.79</v>
      </c>
      <c r="M150" s="27">
        <v>4.62</v>
      </c>
      <c r="N150" s="27">
        <v>4.28</v>
      </c>
      <c r="O150" s="27">
        <v>0.79</v>
      </c>
      <c r="P150" s="27">
        <v>1.98</v>
      </c>
      <c r="Q150" s="27">
        <v>3.87</v>
      </c>
      <c r="R150" s="27">
        <v>4.67</v>
      </c>
      <c r="S150" s="27">
        <v>6.04</v>
      </c>
      <c r="T150" s="27">
        <v>4.21</v>
      </c>
      <c r="U150" s="27">
        <v>5.29</v>
      </c>
      <c r="V150" s="27">
        <v>1.55</v>
      </c>
      <c r="W150" s="27">
        <v>2.36</v>
      </c>
      <c r="X150" s="27">
        <v>2.0499999999999998</v>
      </c>
      <c r="Y150" s="27">
        <v>19.309999999999999</v>
      </c>
      <c r="Z150" s="27">
        <v>7.17</v>
      </c>
      <c r="AA150" s="27">
        <v>3.78</v>
      </c>
      <c r="AB150" s="27">
        <v>1.59</v>
      </c>
      <c r="AC150" s="27">
        <v>3.73</v>
      </c>
      <c r="AD150" s="27">
        <v>2.68</v>
      </c>
      <c r="AE150" s="29">
        <v>1423.6</v>
      </c>
      <c r="AF150" s="29">
        <v>503155</v>
      </c>
      <c r="AG150" s="25">
        <v>6.8260000000000005</v>
      </c>
      <c r="AH150" s="29">
        <v>2466.6847520249103</v>
      </c>
      <c r="AI150" s="27" t="s">
        <v>837</v>
      </c>
      <c r="AJ150" s="27">
        <v>105.62145169166666</v>
      </c>
      <c r="AK150" s="27">
        <v>93.367951783333311</v>
      </c>
      <c r="AL150" s="27">
        <v>198.99</v>
      </c>
      <c r="AM150" s="27">
        <v>194.4453</v>
      </c>
      <c r="AN150" s="27">
        <v>49.92</v>
      </c>
      <c r="AO150" s="30">
        <v>3.4668000000000001</v>
      </c>
      <c r="AP150" s="27">
        <v>131.25</v>
      </c>
      <c r="AQ150" s="27">
        <v>104</v>
      </c>
      <c r="AR150" s="27">
        <v>117.33</v>
      </c>
      <c r="AS150" s="27">
        <v>10.59</v>
      </c>
      <c r="AT150" s="27">
        <v>487.96</v>
      </c>
      <c r="AU150" s="27">
        <v>3.79</v>
      </c>
      <c r="AV150" s="27">
        <v>15.47</v>
      </c>
      <c r="AW150" s="27">
        <v>3.8</v>
      </c>
      <c r="AX150" s="27">
        <v>29.44</v>
      </c>
      <c r="AY150" s="27">
        <v>52.22</v>
      </c>
      <c r="AZ150" s="27">
        <v>3.21</v>
      </c>
      <c r="BA150" s="27">
        <v>1.07</v>
      </c>
      <c r="BB150" s="27">
        <v>19.079999999999998</v>
      </c>
      <c r="BC150" s="27">
        <v>34.99</v>
      </c>
      <c r="BD150" s="27">
        <v>41.29</v>
      </c>
      <c r="BE150" s="27">
        <v>37.380000000000003</v>
      </c>
      <c r="BF150" s="27">
        <v>102.99</v>
      </c>
      <c r="BG150" s="27">
        <v>18.379166666666666</v>
      </c>
      <c r="BH150" s="27">
        <v>13.1</v>
      </c>
      <c r="BI150" s="27">
        <v>15.14</v>
      </c>
      <c r="BJ150" s="27">
        <v>4.09</v>
      </c>
      <c r="BK150" s="27">
        <v>80.33</v>
      </c>
      <c r="BL150" s="27">
        <v>10.7</v>
      </c>
      <c r="BM150" s="27">
        <v>13.222527649769583</v>
      </c>
    </row>
    <row r="151" spans="1:65" x14ac:dyDescent="0.25">
      <c r="A151" s="13">
        <v>3615380160</v>
      </c>
      <c r="B151" t="s">
        <v>488</v>
      </c>
      <c r="C151" t="s">
        <v>491</v>
      </c>
      <c r="D151" t="s">
        <v>492</v>
      </c>
      <c r="E151" s="27">
        <v>13.13</v>
      </c>
      <c r="F151" s="27">
        <v>5.36</v>
      </c>
      <c r="G151" s="27">
        <v>4.66</v>
      </c>
      <c r="H151" s="27">
        <v>1.44</v>
      </c>
      <c r="I151" s="27">
        <v>1.04</v>
      </c>
      <c r="J151" s="27">
        <v>4.5</v>
      </c>
      <c r="K151" s="27">
        <v>4.91</v>
      </c>
      <c r="L151" s="27">
        <v>1.56</v>
      </c>
      <c r="M151" s="27">
        <v>4.22</v>
      </c>
      <c r="N151" s="27">
        <v>4.67</v>
      </c>
      <c r="O151" s="27">
        <v>0.63</v>
      </c>
      <c r="P151" s="27">
        <v>1.98</v>
      </c>
      <c r="Q151" s="27">
        <v>3.55</v>
      </c>
      <c r="R151" s="27">
        <v>4.49</v>
      </c>
      <c r="S151" s="27">
        <v>6.34</v>
      </c>
      <c r="T151" s="27">
        <v>3.73</v>
      </c>
      <c r="U151" s="27">
        <v>5.04</v>
      </c>
      <c r="V151" s="27">
        <v>1.46</v>
      </c>
      <c r="W151" s="27">
        <v>2.3199999999999998</v>
      </c>
      <c r="X151" s="27">
        <v>1.82</v>
      </c>
      <c r="Y151" s="27">
        <v>18.63</v>
      </c>
      <c r="Z151" s="27">
        <v>6.12</v>
      </c>
      <c r="AA151" s="27">
        <v>3.79</v>
      </c>
      <c r="AB151" s="27">
        <v>1.64</v>
      </c>
      <c r="AC151" s="27">
        <v>3.59</v>
      </c>
      <c r="AD151" s="27">
        <v>2.58</v>
      </c>
      <c r="AE151" s="29">
        <v>1092</v>
      </c>
      <c r="AF151" s="29">
        <v>483967</v>
      </c>
      <c r="AG151" s="25">
        <v>6.665</v>
      </c>
      <c r="AH151" s="29">
        <v>2333.7786444862609</v>
      </c>
      <c r="AI151" s="27" t="s">
        <v>837</v>
      </c>
      <c r="AJ151" s="27">
        <v>83.222529375000008</v>
      </c>
      <c r="AK151" s="27">
        <v>93.368226978396294</v>
      </c>
      <c r="AL151" s="27">
        <v>176.59</v>
      </c>
      <c r="AM151" s="27">
        <v>195.5703</v>
      </c>
      <c r="AN151" s="27">
        <v>50.54</v>
      </c>
      <c r="AO151" s="30">
        <v>3.3772500000000001</v>
      </c>
      <c r="AP151" s="27">
        <v>75.8</v>
      </c>
      <c r="AQ151" s="27">
        <v>105</v>
      </c>
      <c r="AR151" s="27">
        <v>140.83000000000001</v>
      </c>
      <c r="AS151" s="27">
        <v>10.27</v>
      </c>
      <c r="AT151" s="27">
        <v>459.92</v>
      </c>
      <c r="AU151" s="27">
        <v>6.51</v>
      </c>
      <c r="AV151" s="27">
        <v>10.99</v>
      </c>
      <c r="AW151" s="27">
        <v>4.99</v>
      </c>
      <c r="AX151" s="27">
        <v>21.25</v>
      </c>
      <c r="AY151" s="27">
        <v>50.4</v>
      </c>
      <c r="AZ151" s="27">
        <v>3.07</v>
      </c>
      <c r="BA151" s="27">
        <v>1</v>
      </c>
      <c r="BB151" s="27">
        <v>17.7</v>
      </c>
      <c r="BC151" s="27">
        <v>24.87</v>
      </c>
      <c r="BD151" s="27">
        <v>19.239999999999998</v>
      </c>
      <c r="BE151" s="27">
        <v>27.5</v>
      </c>
      <c r="BF151" s="27">
        <v>66.67</v>
      </c>
      <c r="BG151" s="27">
        <v>4.083333333333333</v>
      </c>
      <c r="BH151" s="27">
        <v>13.02</v>
      </c>
      <c r="BI151" s="27">
        <v>14.6</v>
      </c>
      <c r="BJ151" s="27">
        <v>3.29</v>
      </c>
      <c r="BK151" s="27">
        <v>65.17</v>
      </c>
      <c r="BL151" s="27">
        <v>10.65</v>
      </c>
      <c r="BM151" s="27">
        <v>12.799503456221197</v>
      </c>
    </row>
    <row r="152" spans="1:65" x14ac:dyDescent="0.25">
      <c r="A152" s="13">
        <v>3646540850</v>
      </c>
      <c r="B152" t="s">
        <v>488</v>
      </c>
      <c r="C152" t="s">
        <v>871</v>
      </c>
      <c r="D152" t="s">
        <v>899</v>
      </c>
      <c r="E152" s="27">
        <v>13.31</v>
      </c>
      <c r="F152" s="27">
        <v>5.38</v>
      </c>
      <c r="G152" s="27">
        <v>4.6100000000000003</v>
      </c>
      <c r="H152" s="27">
        <v>1.48</v>
      </c>
      <c r="I152" s="27">
        <v>1.04</v>
      </c>
      <c r="J152" s="27">
        <v>4.95</v>
      </c>
      <c r="K152" s="27">
        <v>4.88</v>
      </c>
      <c r="L152" s="27">
        <v>1.54</v>
      </c>
      <c r="M152" s="27">
        <v>4.82</v>
      </c>
      <c r="N152" s="27">
        <v>4.28</v>
      </c>
      <c r="O152" s="27">
        <v>0.795789474</v>
      </c>
      <c r="P152" s="27">
        <v>1.98</v>
      </c>
      <c r="Q152" s="27">
        <v>3.67</v>
      </c>
      <c r="R152" s="27">
        <v>4.51</v>
      </c>
      <c r="S152" s="27">
        <v>6.29</v>
      </c>
      <c r="T152" s="27">
        <v>3.78</v>
      </c>
      <c r="U152" s="27">
        <v>5.27</v>
      </c>
      <c r="V152" s="27">
        <v>1.62</v>
      </c>
      <c r="W152" s="27">
        <v>2.2799999999999998</v>
      </c>
      <c r="X152" s="27">
        <v>1.88</v>
      </c>
      <c r="Y152" s="27">
        <v>18.3</v>
      </c>
      <c r="Z152" s="27">
        <v>5.93</v>
      </c>
      <c r="AA152" s="27">
        <v>3.77</v>
      </c>
      <c r="AB152" s="27">
        <v>1.73</v>
      </c>
      <c r="AC152" s="27">
        <v>3.54</v>
      </c>
      <c r="AD152" s="27">
        <v>2.59</v>
      </c>
      <c r="AE152" s="29">
        <v>1062.5</v>
      </c>
      <c r="AF152" s="29">
        <v>453125</v>
      </c>
      <c r="AG152" s="25">
        <v>7.04</v>
      </c>
      <c r="AH152" s="29">
        <v>2270.1258219179349</v>
      </c>
      <c r="AI152" s="27" t="s">
        <v>837</v>
      </c>
      <c r="AJ152" s="27">
        <v>97.220129291666638</v>
      </c>
      <c r="AK152" s="27">
        <v>108.2877662447418</v>
      </c>
      <c r="AL152" s="27">
        <v>205.51</v>
      </c>
      <c r="AM152" s="27">
        <v>196.43445</v>
      </c>
      <c r="AN152" s="27">
        <v>82.78</v>
      </c>
      <c r="AO152" s="30">
        <v>3.5190000000000001</v>
      </c>
      <c r="AP152" s="27">
        <v>144.5</v>
      </c>
      <c r="AQ152" s="27">
        <v>147</v>
      </c>
      <c r="AR152" s="27">
        <v>105</v>
      </c>
      <c r="AS152" s="27">
        <v>10.35</v>
      </c>
      <c r="AT152" s="27">
        <v>525</v>
      </c>
      <c r="AU152" s="27">
        <v>4.8899999999999997</v>
      </c>
      <c r="AV152" s="27">
        <v>11.49</v>
      </c>
      <c r="AW152" s="27">
        <v>4.99</v>
      </c>
      <c r="AX152" s="27">
        <v>19.329999999999998</v>
      </c>
      <c r="AY152" s="27">
        <v>39.5</v>
      </c>
      <c r="AZ152" s="27">
        <v>3.08</v>
      </c>
      <c r="BA152" s="27">
        <v>0.98</v>
      </c>
      <c r="BB152" s="27">
        <v>16</v>
      </c>
      <c r="BC152" s="27">
        <v>33.5</v>
      </c>
      <c r="BD152" s="27">
        <v>26.99</v>
      </c>
      <c r="BE152" s="27">
        <v>31.48</v>
      </c>
      <c r="BF152" s="27">
        <v>98.47</v>
      </c>
      <c r="BG152" s="27">
        <v>11.99</v>
      </c>
      <c r="BH152" s="27">
        <v>9</v>
      </c>
      <c r="BI152" s="27">
        <v>14</v>
      </c>
      <c r="BJ152" s="27">
        <v>3.28</v>
      </c>
      <c r="BK152" s="27">
        <v>58.5</v>
      </c>
      <c r="BL152" s="27">
        <v>10.24</v>
      </c>
      <c r="BM152" s="27">
        <v>13.11375</v>
      </c>
    </row>
    <row r="153" spans="1:65" x14ac:dyDescent="0.25">
      <c r="A153" s="13">
        <v>3635004575</v>
      </c>
      <c r="B153" t="s">
        <v>488</v>
      </c>
      <c r="C153" t="s">
        <v>900</v>
      </c>
      <c r="D153" t="s">
        <v>901</v>
      </c>
      <c r="E153" s="27">
        <v>13.05</v>
      </c>
      <c r="F153" s="27">
        <v>5.31</v>
      </c>
      <c r="G153" s="27">
        <v>5.1100000000000003</v>
      </c>
      <c r="H153" s="27">
        <v>1.53</v>
      </c>
      <c r="I153" s="27">
        <v>1.28</v>
      </c>
      <c r="J153" s="27">
        <v>4.84</v>
      </c>
      <c r="K153" s="27">
        <v>4.68</v>
      </c>
      <c r="L153" s="27">
        <v>1.87</v>
      </c>
      <c r="M153" s="27">
        <v>4.4000000000000004</v>
      </c>
      <c r="N153" s="27">
        <v>4.28</v>
      </c>
      <c r="O153" s="27">
        <v>0.81</v>
      </c>
      <c r="P153" s="27">
        <v>2.0099999999999998</v>
      </c>
      <c r="Q153" s="27">
        <v>3.84</v>
      </c>
      <c r="R153" s="27">
        <v>4.51</v>
      </c>
      <c r="S153" s="27">
        <v>5.68</v>
      </c>
      <c r="T153" s="27">
        <v>3.96</v>
      </c>
      <c r="U153" s="27">
        <v>5.25</v>
      </c>
      <c r="V153" s="27">
        <v>1.7</v>
      </c>
      <c r="W153" s="27">
        <v>2.44</v>
      </c>
      <c r="X153" s="27">
        <v>2.3199999999999998</v>
      </c>
      <c r="Y153" s="27">
        <v>20.49</v>
      </c>
      <c r="Z153" s="27">
        <v>7.12</v>
      </c>
      <c r="AA153" s="27">
        <v>3.98</v>
      </c>
      <c r="AB153" s="27">
        <v>1.66</v>
      </c>
      <c r="AC153" s="27">
        <v>3.84</v>
      </c>
      <c r="AD153" s="27">
        <v>2.84</v>
      </c>
      <c r="AE153" s="29">
        <v>3394.4</v>
      </c>
      <c r="AF153" s="29">
        <v>923893</v>
      </c>
      <c r="AG153" s="25">
        <v>5.84</v>
      </c>
      <c r="AH153" s="29">
        <v>4083.3950702591146</v>
      </c>
      <c r="AI153" s="27" t="s">
        <v>837</v>
      </c>
      <c r="AJ153" s="27">
        <v>102.88033897999999</v>
      </c>
      <c r="AK153" s="27">
        <v>141.59555800000001</v>
      </c>
      <c r="AL153" s="27">
        <v>244.48</v>
      </c>
      <c r="AM153" s="27">
        <v>201.78194999999999</v>
      </c>
      <c r="AN153" s="27">
        <v>57</v>
      </c>
      <c r="AO153" s="30">
        <v>3.379</v>
      </c>
      <c r="AP153" s="27">
        <v>84.67</v>
      </c>
      <c r="AQ153" s="27">
        <v>155</v>
      </c>
      <c r="AR153" s="27">
        <v>203.33</v>
      </c>
      <c r="AS153" s="27">
        <v>10.91</v>
      </c>
      <c r="AT153" s="27">
        <v>353.43</v>
      </c>
      <c r="AU153" s="27">
        <v>6.81</v>
      </c>
      <c r="AV153" s="27">
        <v>13.92</v>
      </c>
      <c r="AW153" s="27">
        <v>5.39</v>
      </c>
      <c r="AX153" s="27">
        <v>26.67</v>
      </c>
      <c r="AY153" s="27">
        <v>46</v>
      </c>
      <c r="AZ153" s="27">
        <v>3.07</v>
      </c>
      <c r="BA153" s="27">
        <v>1.3</v>
      </c>
      <c r="BB153" s="27">
        <v>14.99</v>
      </c>
      <c r="BC153" s="27">
        <v>33.99</v>
      </c>
      <c r="BD153" s="27">
        <v>34</v>
      </c>
      <c r="BE153" s="27">
        <v>30.88</v>
      </c>
      <c r="BF153" s="27">
        <v>70.709999999999994</v>
      </c>
      <c r="BG153" s="27">
        <v>18.75</v>
      </c>
      <c r="BH153" s="27">
        <v>15</v>
      </c>
      <c r="BI153" s="27">
        <v>24.75</v>
      </c>
      <c r="BJ153" s="27">
        <v>3.29</v>
      </c>
      <c r="BK153" s="27">
        <v>126.31</v>
      </c>
      <c r="BL153" s="27">
        <v>11.08</v>
      </c>
      <c r="BM153" s="27">
        <v>13.11375</v>
      </c>
    </row>
    <row r="154" spans="1:65" x14ac:dyDescent="0.25">
      <c r="A154" s="13">
        <v>3635614599</v>
      </c>
      <c r="B154" t="s">
        <v>488</v>
      </c>
      <c r="C154" t="s">
        <v>480</v>
      </c>
      <c r="D154" t="s">
        <v>493</v>
      </c>
      <c r="E154" s="27">
        <v>13.64</v>
      </c>
      <c r="F154" s="27">
        <v>5.27</v>
      </c>
      <c r="G154" s="27">
        <v>5.23</v>
      </c>
      <c r="H154" s="27">
        <v>1.4750000000000001</v>
      </c>
      <c r="I154" s="27">
        <v>1.38</v>
      </c>
      <c r="J154" s="27">
        <v>4.9400000000000004</v>
      </c>
      <c r="K154" s="27">
        <v>4.82</v>
      </c>
      <c r="L154" s="27">
        <v>1.98</v>
      </c>
      <c r="M154" s="27">
        <v>5.5650000000000004</v>
      </c>
      <c r="N154" s="27">
        <v>4.92</v>
      </c>
      <c r="O154" s="27">
        <v>1</v>
      </c>
      <c r="P154" s="27">
        <v>2.12</v>
      </c>
      <c r="Q154" s="27">
        <v>3.75</v>
      </c>
      <c r="R154" s="27">
        <v>4.7300000000000004</v>
      </c>
      <c r="S154" s="27">
        <v>6.25</v>
      </c>
      <c r="T154" s="27">
        <v>4.3550000000000004</v>
      </c>
      <c r="U154" s="27">
        <v>5.585</v>
      </c>
      <c r="V154" s="27">
        <v>2.0049999999999999</v>
      </c>
      <c r="W154" s="27">
        <v>2.81</v>
      </c>
      <c r="X154" s="27">
        <v>2.59</v>
      </c>
      <c r="Y154" s="27">
        <v>20.76</v>
      </c>
      <c r="Z154" s="27">
        <v>9.74</v>
      </c>
      <c r="AA154" s="27">
        <v>4.2699999999999996</v>
      </c>
      <c r="AB154" s="27">
        <v>2.06</v>
      </c>
      <c r="AC154" s="27">
        <v>3.93</v>
      </c>
      <c r="AD154" s="27">
        <v>2.67</v>
      </c>
      <c r="AE154" s="29">
        <v>3860.33</v>
      </c>
      <c r="AF154" s="29">
        <v>1386908</v>
      </c>
      <c r="AG154" s="25">
        <v>6.56666666666667</v>
      </c>
      <c r="AH154" s="29">
        <v>6620.5513577394004</v>
      </c>
      <c r="AI154" s="27" t="s">
        <v>837</v>
      </c>
      <c r="AJ154" s="27">
        <v>103.92526491314692</v>
      </c>
      <c r="AK154" s="27">
        <v>93.08114664446515</v>
      </c>
      <c r="AL154" s="27">
        <v>197.01</v>
      </c>
      <c r="AM154" s="27">
        <v>201.78194999999999</v>
      </c>
      <c r="AN154" s="27">
        <v>67</v>
      </c>
      <c r="AO154" s="30">
        <v>3.492</v>
      </c>
      <c r="AP154" s="27">
        <v>114.38</v>
      </c>
      <c r="AQ154" s="27">
        <v>135.4</v>
      </c>
      <c r="AR154" s="27">
        <v>136.66999999999999</v>
      </c>
      <c r="AS154" s="27">
        <v>10.79</v>
      </c>
      <c r="AT154" s="27">
        <v>413.93</v>
      </c>
      <c r="AU154" s="27">
        <v>6.79</v>
      </c>
      <c r="AV154" s="27">
        <v>12.99</v>
      </c>
      <c r="AW154" s="27">
        <v>6.29</v>
      </c>
      <c r="AX154" s="27">
        <v>33.33</v>
      </c>
      <c r="AY154" s="27">
        <v>69.400000000000006</v>
      </c>
      <c r="AZ154" s="27">
        <v>3.28</v>
      </c>
      <c r="BA154" s="27">
        <v>1.64</v>
      </c>
      <c r="BB154" s="27">
        <v>15.97</v>
      </c>
      <c r="BC154" s="27">
        <v>33.99</v>
      </c>
      <c r="BD154" s="27">
        <v>28.75</v>
      </c>
      <c r="BE154" s="27">
        <v>38.58</v>
      </c>
      <c r="BF154" s="27">
        <v>99.17</v>
      </c>
      <c r="BG154" s="27">
        <v>6.5</v>
      </c>
      <c r="BH154" s="27">
        <v>14.39</v>
      </c>
      <c r="BI154" s="27">
        <v>27.2</v>
      </c>
      <c r="BJ154" s="27">
        <v>2.88</v>
      </c>
      <c r="BK154" s="27">
        <v>84</v>
      </c>
      <c r="BL154" s="27">
        <v>11.54</v>
      </c>
      <c r="BM154" s="27">
        <v>12.306259842519687</v>
      </c>
    </row>
    <row r="155" spans="1:65" x14ac:dyDescent="0.25">
      <c r="A155" s="13">
        <v>3635614600</v>
      </c>
      <c r="B155" t="s">
        <v>488</v>
      </c>
      <c r="C155" t="s">
        <v>480</v>
      </c>
      <c r="D155" t="s">
        <v>494</v>
      </c>
      <c r="E155" s="27">
        <v>13.545</v>
      </c>
      <c r="F155" s="27">
        <v>5.5049999999999999</v>
      </c>
      <c r="G155" s="27">
        <v>5.4850000000000003</v>
      </c>
      <c r="H155" s="27">
        <v>1.585</v>
      </c>
      <c r="I155" s="27">
        <v>1.61</v>
      </c>
      <c r="J155" s="27">
        <v>4.68</v>
      </c>
      <c r="K155" s="27">
        <v>4.7300000000000004</v>
      </c>
      <c r="L155" s="27">
        <v>1.88</v>
      </c>
      <c r="M155" s="27">
        <v>5.375</v>
      </c>
      <c r="N155" s="27">
        <v>4.92</v>
      </c>
      <c r="O155" s="27">
        <v>1.0049999999999999</v>
      </c>
      <c r="P155" s="27">
        <v>2.33</v>
      </c>
      <c r="Q155" s="27">
        <v>4.0750000000000002</v>
      </c>
      <c r="R155" s="27">
        <v>4.66</v>
      </c>
      <c r="S155" s="27">
        <v>6.51</v>
      </c>
      <c r="T155" s="27">
        <v>4.3049999999999997</v>
      </c>
      <c r="U155" s="27">
        <v>5.4850000000000003</v>
      </c>
      <c r="V155" s="27">
        <v>1.89</v>
      </c>
      <c r="W155" s="27">
        <v>2.76</v>
      </c>
      <c r="X155" s="27">
        <v>2.93</v>
      </c>
      <c r="Y155" s="27">
        <v>22.24</v>
      </c>
      <c r="Z155" s="27">
        <v>9.99</v>
      </c>
      <c r="AA155" s="27">
        <v>4.24</v>
      </c>
      <c r="AB155" s="27">
        <v>2.165</v>
      </c>
      <c r="AC155" s="27">
        <v>4.3600000000000003</v>
      </c>
      <c r="AD155" s="27">
        <v>2.87</v>
      </c>
      <c r="AE155" s="29">
        <v>4813.8900000000003</v>
      </c>
      <c r="AF155" s="29">
        <v>2639444</v>
      </c>
      <c r="AG155" s="25">
        <v>6.5533000000000001</v>
      </c>
      <c r="AH155" s="29">
        <v>12581.820666914165</v>
      </c>
      <c r="AI155" s="27" t="s">
        <v>837</v>
      </c>
      <c r="AJ155" s="27">
        <v>100.48343879999997</v>
      </c>
      <c r="AK155" s="27">
        <v>89.310485618348608</v>
      </c>
      <c r="AL155" s="27">
        <v>189.79000000000002</v>
      </c>
      <c r="AM155" s="27">
        <v>201.78194999999999</v>
      </c>
      <c r="AN155" s="27">
        <v>78.5</v>
      </c>
      <c r="AO155" s="30">
        <v>3.7810000000000001</v>
      </c>
      <c r="AP155" s="27">
        <v>130</v>
      </c>
      <c r="AQ155" s="27">
        <v>143.75</v>
      </c>
      <c r="AR155" s="27">
        <v>152</v>
      </c>
      <c r="AS155" s="27">
        <v>10.84</v>
      </c>
      <c r="AT155" s="27">
        <v>412.33</v>
      </c>
      <c r="AU155" s="27">
        <v>7.22</v>
      </c>
      <c r="AV155" s="27">
        <v>12.85</v>
      </c>
      <c r="AW155" s="27">
        <v>5.33</v>
      </c>
      <c r="AX155" s="27">
        <v>31</v>
      </c>
      <c r="AY155" s="27">
        <v>77.75</v>
      </c>
      <c r="AZ155" s="27">
        <v>3.19</v>
      </c>
      <c r="BA155" s="27">
        <v>1.79</v>
      </c>
      <c r="BB155" s="27">
        <v>16.489999999999998</v>
      </c>
      <c r="BC155" s="27">
        <v>47.5</v>
      </c>
      <c r="BD155" s="27">
        <v>29.99</v>
      </c>
      <c r="BE155" s="27">
        <v>36.64</v>
      </c>
      <c r="BF155" s="27">
        <v>133.5</v>
      </c>
      <c r="BG155" s="27">
        <v>6.5</v>
      </c>
      <c r="BH155" s="27">
        <v>18.739999999999998</v>
      </c>
      <c r="BI155" s="27">
        <v>29.5</v>
      </c>
      <c r="BJ155" s="27">
        <v>3.86</v>
      </c>
      <c r="BK155" s="27">
        <v>120.25</v>
      </c>
      <c r="BL155" s="27">
        <v>11.81</v>
      </c>
      <c r="BM155" s="27">
        <v>10.670787401574803</v>
      </c>
    </row>
    <row r="156" spans="1:65" x14ac:dyDescent="0.25">
      <c r="A156" s="13">
        <v>3635614601</v>
      </c>
      <c r="B156" t="s">
        <v>488</v>
      </c>
      <c r="C156" t="s">
        <v>480</v>
      </c>
      <c r="D156" t="s">
        <v>495</v>
      </c>
      <c r="E156" s="27">
        <v>13.1</v>
      </c>
      <c r="F156" s="27">
        <v>5.27</v>
      </c>
      <c r="G156" s="27">
        <v>5.24</v>
      </c>
      <c r="H156" s="27">
        <v>1.45</v>
      </c>
      <c r="I156" s="27">
        <v>1.31</v>
      </c>
      <c r="J156" s="27">
        <v>5.22</v>
      </c>
      <c r="K156" s="27">
        <v>5</v>
      </c>
      <c r="L156" s="27">
        <v>2.17</v>
      </c>
      <c r="M156" s="27">
        <v>5.12</v>
      </c>
      <c r="N156" s="27">
        <v>4.92</v>
      </c>
      <c r="O156" s="27">
        <v>0.94</v>
      </c>
      <c r="P156" s="27">
        <v>2.12</v>
      </c>
      <c r="Q156" s="27">
        <v>3.68</v>
      </c>
      <c r="R156" s="27">
        <v>4.78</v>
      </c>
      <c r="S156" s="27">
        <v>6.43</v>
      </c>
      <c r="T156" s="27">
        <v>4.3600000000000003</v>
      </c>
      <c r="U156" s="27">
        <v>5.01</v>
      </c>
      <c r="V156" s="27">
        <v>2.04</v>
      </c>
      <c r="W156" s="27">
        <v>2.8</v>
      </c>
      <c r="X156" s="27">
        <v>2.42</v>
      </c>
      <c r="Y156" s="27">
        <v>20.98</v>
      </c>
      <c r="Z156" s="27">
        <v>8.99</v>
      </c>
      <c r="AA156" s="27">
        <v>4.3</v>
      </c>
      <c r="AB156" s="27">
        <v>1.77</v>
      </c>
      <c r="AC156" s="27">
        <v>3.82</v>
      </c>
      <c r="AD156" s="27">
        <v>2.84</v>
      </c>
      <c r="AE156" s="29">
        <v>3123.38</v>
      </c>
      <c r="AF156" s="29">
        <v>965625</v>
      </c>
      <c r="AG156" s="25">
        <v>6.63</v>
      </c>
      <c r="AH156" s="29">
        <v>4639.6466019359614</v>
      </c>
      <c r="AI156" s="27" t="s">
        <v>837</v>
      </c>
      <c r="AJ156" s="27">
        <v>103.92526491314692</v>
      </c>
      <c r="AK156" s="27">
        <v>89.310485618348608</v>
      </c>
      <c r="AL156" s="27">
        <v>193.24</v>
      </c>
      <c r="AM156" s="27">
        <v>201.78194999999999</v>
      </c>
      <c r="AN156" s="27">
        <v>57</v>
      </c>
      <c r="AO156" s="30">
        <v>3.5385</v>
      </c>
      <c r="AP156" s="27">
        <v>124.25</v>
      </c>
      <c r="AQ156" s="27">
        <v>132.38</v>
      </c>
      <c r="AR156" s="27">
        <v>118.75</v>
      </c>
      <c r="AS156" s="27">
        <v>10.78</v>
      </c>
      <c r="AT156" s="27">
        <v>402.75</v>
      </c>
      <c r="AU156" s="27">
        <v>7.23</v>
      </c>
      <c r="AV156" s="27">
        <v>13.89</v>
      </c>
      <c r="AW156" s="27">
        <v>5.39</v>
      </c>
      <c r="AX156" s="27">
        <v>26.67</v>
      </c>
      <c r="AY156" s="27">
        <v>41.25</v>
      </c>
      <c r="AZ156" s="27">
        <v>3.06</v>
      </c>
      <c r="BA156" s="27">
        <v>1.67</v>
      </c>
      <c r="BB156" s="27">
        <v>14.47</v>
      </c>
      <c r="BC156" s="27">
        <v>29.03</v>
      </c>
      <c r="BD156" s="27">
        <v>25.11</v>
      </c>
      <c r="BE156" s="27">
        <v>40.729999999999997</v>
      </c>
      <c r="BF156" s="27">
        <v>96.67</v>
      </c>
      <c r="BG156" s="27">
        <v>6.5</v>
      </c>
      <c r="BH156" s="27">
        <v>16.440000000000001</v>
      </c>
      <c r="BI156" s="27">
        <v>22.25</v>
      </c>
      <c r="BJ156" s="27">
        <v>3.82</v>
      </c>
      <c r="BK156" s="27">
        <v>85.25</v>
      </c>
      <c r="BL156" s="27">
        <v>11.64</v>
      </c>
      <c r="BM156" s="27">
        <v>11.064015748031498</v>
      </c>
    </row>
    <row r="157" spans="1:65" x14ac:dyDescent="0.25">
      <c r="A157" s="13">
        <v>3640380750</v>
      </c>
      <c r="B157" t="s">
        <v>488</v>
      </c>
      <c r="C157" t="s">
        <v>496</v>
      </c>
      <c r="D157" t="s">
        <v>497</v>
      </c>
      <c r="E157" s="27">
        <v>12.95</v>
      </c>
      <c r="F157" s="27">
        <v>5.29</v>
      </c>
      <c r="G157" s="27">
        <v>4.68</v>
      </c>
      <c r="H157" s="27">
        <v>1.44</v>
      </c>
      <c r="I157" s="27">
        <v>1.05</v>
      </c>
      <c r="J157" s="27">
        <v>4.49</v>
      </c>
      <c r="K157" s="27">
        <v>4.74</v>
      </c>
      <c r="L157" s="27">
        <v>1.56</v>
      </c>
      <c r="M157" s="27">
        <v>4.05</v>
      </c>
      <c r="N157" s="27">
        <v>4.37</v>
      </c>
      <c r="O157" s="27">
        <v>0.795789474</v>
      </c>
      <c r="P157" s="27">
        <v>1.98</v>
      </c>
      <c r="Q157" s="27">
        <v>3.69</v>
      </c>
      <c r="R157" s="27">
        <v>4.46</v>
      </c>
      <c r="S157" s="27">
        <v>6.32</v>
      </c>
      <c r="T157" s="27">
        <v>3.74</v>
      </c>
      <c r="U157" s="27">
        <v>5.03</v>
      </c>
      <c r="V157" s="27">
        <v>1.46</v>
      </c>
      <c r="W157" s="27">
        <v>2.31</v>
      </c>
      <c r="X157" s="27">
        <v>1.83</v>
      </c>
      <c r="Y157" s="27">
        <v>18.7</v>
      </c>
      <c r="Z157" s="27">
        <v>6.15</v>
      </c>
      <c r="AA157" s="27">
        <v>3.88</v>
      </c>
      <c r="AB157" s="27">
        <v>1.61</v>
      </c>
      <c r="AC157" s="27">
        <v>3.54</v>
      </c>
      <c r="AD157" s="27">
        <v>2.59</v>
      </c>
      <c r="AE157" s="29">
        <v>1400.1</v>
      </c>
      <c r="AF157" s="29">
        <v>459785</v>
      </c>
      <c r="AG157" s="25">
        <v>6.93</v>
      </c>
      <c r="AH157" s="29">
        <v>2278.0322897612486</v>
      </c>
      <c r="AI157" s="27" t="s">
        <v>837</v>
      </c>
      <c r="AJ157" s="27">
        <v>89.578275012500001</v>
      </c>
      <c r="AK157" s="27">
        <v>76.061540239981284</v>
      </c>
      <c r="AL157" s="27">
        <v>165.64</v>
      </c>
      <c r="AM157" s="27">
        <v>194.4453</v>
      </c>
      <c r="AN157" s="27">
        <v>66.55</v>
      </c>
      <c r="AO157" s="30">
        <v>3.4902499999999996</v>
      </c>
      <c r="AP157" s="27">
        <v>152.56</v>
      </c>
      <c r="AQ157" s="27">
        <v>107.71</v>
      </c>
      <c r="AR157" s="27">
        <v>108.28</v>
      </c>
      <c r="AS157" s="27">
        <v>10.3</v>
      </c>
      <c r="AT157" s="27">
        <v>535.54999999999995</v>
      </c>
      <c r="AU157" s="27">
        <v>5.22</v>
      </c>
      <c r="AV157" s="27">
        <v>14.69</v>
      </c>
      <c r="AW157" s="27">
        <v>4.9800000000000004</v>
      </c>
      <c r="AX157" s="27">
        <v>19.600000000000001</v>
      </c>
      <c r="AY157" s="27">
        <v>43.5</v>
      </c>
      <c r="AZ157" s="27">
        <v>2.99</v>
      </c>
      <c r="BA157" s="27">
        <v>1.04</v>
      </c>
      <c r="BB157" s="27">
        <v>17.489999999999998</v>
      </c>
      <c r="BC157" s="27">
        <v>39.6</v>
      </c>
      <c r="BD157" s="27">
        <v>28.95</v>
      </c>
      <c r="BE157" s="27">
        <v>41.46</v>
      </c>
      <c r="BF157" s="27">
        <v>88.9</v>
      </c>
      <c r="BG157" s="27">
        <v>14.99</v>
      </c>
      <c r="BH157" s="27">
        <v>13.11</v>
      </c>
      <c r="BI157" s="27">
        <v>17.2</v>
      </c>
      <c r="BJ157" s="27">
        <v>3.52</v>
      </c>
      <c r="BK157" s="27">
        <v>66.040000000000006</v>
      </c>
      <c r="BL157" s="27">
        <v>10.58</v>
      </c>
      <c r="BM157" s="27">
        <v>13.766415898617513</v>
      </c>
    </row>
    <row r="158" spans="1:65" x14ac:dyDescent="0.25">
      <c r="A158" s="13">
        <v>3645060850</v>
      </c>
      <c r="B158" t="s">
        <v>488</v>
      </c>
      <c r="C158" t="s">
        <v>902</v>
      </c>
      <c r="D158" t="s">
        <v>903</v>
      </c>
      <c r="E158" s="27">
        <v>12.87</v>
      </c>
      <c r="F158" s="27">
        <v>5.6</v>
      </c>
      <c r="G158" s="27">
        <v>4.6500000000000004</v>
      </c>
      <c r="H158" s="27">
        <v>1.46</v>
      </c>
      <c r="I158" s="27">
        <v>1.04</v>
      </c>
      <c r="J158" s="27">
        <v>4.57</v>
      </c>
      <c r="K158" s="27">
        <v>4.84</v>
      </c>
      <c r="L158" s="27">
        <v>1.58</v>
      </c>
      <c r="M158" s="27">
        <v>4.32</v>
      </c>
      <c r="N158" s="27">
        <v>4.29</v>
      </c>
      <c r="O158" s="27">
        <v>0.795789474</v>
      </c>
      <c r="P158" s="27">
        <v>1.98</v>
      </c>
      <c r="Q158" s="27">
        <v>3.77</v>
      </c>
      <c r="R158" s="27">
        <v>4.4800000000000004</v>
      </c>
      <c r="S158" s="27">
        <v>6.4</v>
      </c>
      <c r="T158" s="27">
        <v>3.89</v>
      </c>
      <c r="U158" s="27">
        <v>5.07</v>
      </c>
      <c r="V158" s="27">
        <v>1.49</v>
      </c>
      <c r="W158" s="27">
        <v>2.34</v>
      </c>
      <c r="X158" s="27">
        <v>1.82</v>
      </c>
      <c r="Y158" s="27">
        <v>18.47</v>
      </c>
      <c r="Z158" s="27">
        <v>6.17</v>
      </c>
      <c r="AA158" s="27">
        <v>3.82</v>
      </c>
      <c r="AB158" s="27">
        <v>1.66</v>
      </c>
      <c r="AC158" s="27">
        <v>3.56</v>
      </c>
      <c r="AD158" s="27">
        <v>2.62</v>
      </c>
      <c r="AE158" s="29">
        <v>1199</v>
      </c>
      <c r="AF158" s="29">
        <v>537388</v>
      </c>
      <c r="AG158" s="25">
        <v>7.03</v>
      </c>
      <c r="AH158" s="29">
        <v>2689.5671685290295</v>
      </c>
      <c r="AI158" s="27" t="s">
        <v>837</v>
      </c>
      <c r="AJ158" s="27">
        <v>90.596690166666676</v>
      </c>
      <c r="AK158" s="27">
        <v>111.8011483811798</v>
      </c>
      <c r="AL158" s="27">
        <v>202.39999999999998</v>
      </c>
      <c r="AM158" s="27">
        <v>196.05945</v>
      </c>
      <c r="AN158" s="27">
        <v>68.52</v>
      </c>
      <c r="AO158" s="30">
        <v>3.4944999999999999</v>
      </c>
      <c r="AP158" s="27">
        <v>196.3</v>
      </c>
      <c r="AQ158" s="27">
        <v>112.33</v>
      </c>
      <c r="AR158" s="27">
        <v>113.4</v>
      </c>
      <c r="AS158" s="27">
        <v>10.23</v>
      </c>
      <c r="AT158" s="27">
        <v>501.53</v>
      </c>
      <c r="AU158" s="27">
        <v>5.25</v>
      </c>
      <c r="AV158" s="27">
        <v>12.18</v>
      </c>
      <c r="AW158" s="27">
        <v>5.05</v>
      </c>
      <c r="AX158" s="27">
        <v>20.8</v>
      </c>
      <c r="AY158" s="27">
        <v>40.89</v>
      </c>
      <c r="AZ158" s="27">
        <v>3.01</v>
      </c>
      <c r="BA158" s="27">
        <v>1.1399999999999999</v>
      </c>
      <c r="BB158" s="27">
        <v>18.89</v>
      </c>
      <c r="BC158" s="27">
        <v>39.6</v>
      </c>
      <c r="BD158" s="27">
        <v>28.95</v>
      </c>
      <c r="BE158" s="27">
        <v>39.200000000000003</v>
      </c>
      <c r="BF158" s="27">
        <v>81.430000000000007</v>
      </c>
      <c r="BG158" s="27">
        <v>22.99</v>
      </c>
      <c r="BH158" s="27">
        <v>11.25</v>
      </c>
      <c r="BI158" s="27">
        <v>16.11</v>
      </c>
      <c r="BJ158" s="27">
        <v>3.52</v>
      </c>
      <c r="BK158" s="27">
        <v>70.650000000000006</v>
      </c>
      <c r="BL158" s="27">
        <v>10.6</v>
      </c>
      <c r="BM158" s="27">
        <v>13.11375</v>
      </c>
    </row>
    <row r="159" spans="1:65" x14ac:dyDescent="0.25">
      <c r="A159" s="13">
        <v>3646540900</v>
      </c>
      <c r="B159" t="s">
        <v>488</v>
      </c>
      <c r="C159" t="s">
        <v>871</v>
      </c>
      <c r="D159" t="s">
        <v>872</v>
      </c>
      <c r="E159" s="27">
        <v>13.11</v>
      </c>
      <c r="F159" s="27">
        <v>5.54</v>
      </c>
      <c r="G159" s="27">
        <v>4.8899999999999997</v>
      </c>
      <c r="H159" s="27">
        <v>1.5</v>
      </c>
      <c r="I159" s="27">
        <v>1.05</v>
      </c>
      <c r="J159" s="27">
        <v>4.72</v>
      </c>
      <c r="K159" s="27">
        <v>4.8899999999999997</v>
      </c>
      <c r="L159" s="27">
        <v>1.65</v>
      </c>
      <c r="M159" s="27">
        <v>4.32</v>
      </c>
      <c r="N159" s="27">
        <v>4.28</v>
      </c>
      <c r="O159" s="27">
        <v>0.795789474</v>
      </c>
      <c r="P159" s="27">
        <v>1.98</v>
      </c>
      <c r="Q159" s="27">
        <v>3.63</v>
      </c>
      <c r="R159" s="27">
        <v>4.5599999999999996</v>
      </c>
      <c r="S159" s="27">
        <v>6.38</v>
      </c>
      <c r="T159" s="27">
        <v>4.08</v>
      </c>
      <c r="U159" s="27">
        <v>5.15</v>
      </c>
      <c r="V159" s="27">
        <v>1.51</v>
      </c>
      <c r="W159" s="27">
        <v>2.33</v>
      </c>
      <c r="X159" s="27">
        <v>1.86</v>
      </c>
      <c r="Y159" s="27">
        <v>18.54</v>
      </c>
      <c r="Z159" s="27">
        <v>6.68</v>
      </c>
      <c r="AA159" s="27">
        <v>3.78</v>
      </c>
      <c r="AB159" s="27">
        <v>1.63</v>
      </c>
      <c r="AC159" s="27">
        <v>3.58</v>
      </c>
      <c r="AD159" s="27">
        <v>2.59</v>
      </c>
      <c r="AE159" s="29">
        <v>1787.5</v>
      </c>
      <c r="AF159" s="29">
        <v>277333</v>
      </c>
      <c r="AG159" s="25">
        <v>6.29</v>
      </c>
      <c r="AH159" s="29">
        <v>1286.1063094325307</v>
      </c>
      <c r="AI159" s="27" t="s">
        <v>837</v>
      </c>
      <c r="AJ159" s="27">
        <v>103.37661529166667</v>
      </c>
      <c r="AK159" s="27">
        <v>110.69935124587973</v>
      </c>
      <c r="AL159" s="27">
        <v>214.07999999999998</v>
      </c>
      <c r="AM159" s="27">
        <v>194.8203</v>
      </c>
      <c r="AN159" s="27">
        <v>72</v>
      </c>
      <c r="AO159" s="30">
        <v>3.5640000000000001</v>
      </c>
      <c r="AP159" s="27">
        <v>114</v>
      </c>
      <c r="AQ159" s="27">
        <v>132.46</v>
      </c>
      <c r="AR159" s="27">
        <v>120</v>
      </c>
      <c r="AS159" s="27">
        <v>10.26</v>
      </c>
      <c r="AT159" s="27">
        <v>525</v>
      </c>
      <c r="AU159" s="27">
        <v>4.6900000000000004</v>
      </c>
      <c r="AV159" s="27">
        <v>12.94</v>
      </c>
      <c r="AW159" s="27">
        <v>5.84</v>
      </c>
      <c r="AX159" s="27">
        <v>14</v>
      </c>
      <c r="AY159" s="27">
        <v>42</v>
      </c>
      <c r="AZ159" s="27">
        <v>3.08</v>
      </c>
      <c r="BA159" s="27">
        <v>1</v>
      </c>
      <c r="BB159" s="27">
        <v>17</v>
      </c>
      <c r="BC159" s="27">
        <v>45</v>
      </c>
      <c r="BD159" s="27">
        <v>34.5</v>
      </c>
      <c r="BE159" s="27">
        <v>44</v>
      </c>
      <c r="BF159" s="27">
        <v>174</v>
      </c>
      <c r="BG159" s="27">
        <v>11.99</v>
      </c>
      <c r="BH159" s="27">
        <v>11.13</v>
      </c>
      <c r="BI159" s="27">
        <v>14</v>
      </c>
      <c r="BJ159" s="27">
        <v>4.08</v>
      </c>
      <c r="BK159" s="27">
        <v>60</v>
      </c>
      <c r="BL159" s="27">
        <v>10.3</v>
      </c>
      <c r="BM159" s="27">
        <v>12.666552995391706</v>
      </c>
    </row>
    <row r="160" spans="1:65" x14ac:dyDescent="0.25">
      <c r="A160" s="13">
        <v>3711700100</v>
      </c>
      <c r="B160" t="s">
        <v>498</v>
      </c>
      <c r="C160" t="s">
        <v>499</v>
      </c>
      <c r="D160" t="s">
        <v>500</v>
      </c>
      <c r="E160" s="27">
        <v>12.97</v>
      </c>
      <c r="F160" s="27">
        <v>5.32</v>
      </c>
      <c r="G160" s="27">
        <v>4.7699999999999996</v>
      </c>
      <c r="H160" s="27">
        <v>1.51</v>
      </c>
      <c r="I160" s="27">
        <v>1.06</v>
      </c>
      <c r="J160" s="27">
        <v>4.5</v>
      </c>
      <c r="K160" s="27">
        <v>4.87</v>
      </c>
      <c r="L160" s="27">
        <v>1.61</v>
      </c>
      <c r="M160" s="27">
        <v>4.28</v>
      </c>
      <c r="N160" s="27">
        <v>4.84</v>
      </c>
      <c r="O160" s="27">
        <v>0.69</v>
      </c>
      <c r="P160" s="27">
        <v>1.88</v>
      </c>
      <c r="Q160" s="27">
        <v>3.64</v>
      </c>
      <c r="R160" s="27">
        <v>4.5</v>
      </c>
      <c r="S160" s="27">
        <v>6.47</v>
      </c>
      <c r="T160" s="27">
        <v>3.69</v>
      </c>
      <c r="U160" s="27">
        <v>5.0999999999999996</v>
      </c>
      <c r="V160" s="27">
        <v>1.59</v>
      </c>
      <c r="W160" s="27">
        <v>2.35</v>
      </c>
      <c r="X160" s="27">
        <v>1.85</v>
      </c>
      <c r="Y160" s="27">
        <v>18.86</v>
      </c>
      <c r="Z160" s="27">
        <v>6.77</v>
      </c>
      <c r="AA160" s="27">
        <v>3.83</v>
      </c>
      <c r="AB160" s="27">
        <v>1.77</v>
      </c>
      <c r="AC160" s="27">
        <v>3.61</v>
      </c>
      <c r="AD160" s="27">
        <v>2.5299999999999998</v>
      </c>
      <c r="AE160" s="29">
        <v>1403.75</v>
      </c>
      <c r="AF160" s="29">
        <v>479051</v>
      </c>
      <c r="AG160" s="25">
        <v>6.7059999999999977</v>
      </c>
      <c r="AH160" s="29">
        <v>2319.8380829136186</v>
      </c>
      <c r="AI160" s="27" t="s">
        <v>837</v>
      </c>
      <c r="AJ160" s="27">
        <v>140.65417302500001</v>
      </c>
      <c r="AK160" s="27">
        <v>79.571403799959128</v>
      </c>
      <c r="AL160" s="27">
        <v>220.22</v>
      </c>
      <c r="AM160" s="27">
        <v>187.76955000000001</v>
      </c>
      <c r="AN160" s="27">
        <v>43.98</v>
      </c>
      <c r="AO160" s="30">
        <v>3.22525</v>
      </c>
      <c r="AP160" s="27">
        <v>158.33000000000001</v>
      </c>
      <c r="AQ160" s="27">
        <v>162.19999999999999</v>
      </c>
      <c r="AR160" s="27">
        <v>111</v>
      </c>
      <c r="AS160" s="27">
        <v>10.45</v>
      </c>
      <c r="AT160" s="27">
        <v>528.6</v>
      </c>
      <c r="AU160" s="27">
        <v>5.66</v>
      </c>
      <c r="AV160" s="27">
        <v>9.76</v>
      </c>
      <c r="AW160" s="27">
        <v>4.4800000000000004</v>
      </c>
      <c r="AX160" s="27">
        <v>25.67</v>
      </c>
      <c r="AY160" s="27">
        <v>41.67</v>
      </c>
      <c r="AZ160" s="27">
        <v>3.25</v>
      </c>
      <c r="BA160" s="27">
        <v>1.01</v>
      </c>
      <c r="BB160" s="27">
        <v>17</v>
      </c>
      <c r="BC160" s="27">
        <v>37.33</v>
      </c>
      <c r="BD160" s="27">
        <v>31.3</v>
      </c>
      <c r="BE160" s="27">
        <v>36.75</v>
      </c>
      <c r="BF160" s="27">
        <v>94.67</v>
      </c>
      <c r="BG160" s="27">
        <v>11.99</v>
      </c>
      <c r="BH160" s="27">
        <v>13.08</v>
      </c>
      <c r="BI160" s="27">
        <v>16</v>
      </c>
      <c r="BJ160" s="27">
        <v>2.87</v>
      </c>
      <c r="BK160" s="27">
        <v>62.4</v>
      </c>
      <c r="BL160" s="27">
        <v>10.5</v>
      </c>
      <c r="BM160" s="27">
        <v>11.12</v>
      </c>
    </row>
    <row r="161" spans="1:65" x14ac:dyDescent="0.25">
      <c r="A161" s="13">
        <v>3715500250</v>
      </c>
      <c r="B161" t="s">
        <v>498</v>
      </c>
      <c r="C161" t="s">
        <v>827</v>
      </c>
      <c r="D161" t="s">
        <v>828</v>
      </c>
      <c r="E161" s="27">
        <v>12.9</v>
      </c>
      <c r="F161" s="27">
        <v>5.42</v>
      </c>
      <c r="G161" s="27">
        <v>4.4800000000000004</v>
      </c>
      <c r="H161" s="27">
        <v>1.43</v>
      </c>
      <c r="I161" s="27">
        <v>1.04</v>
      </c>
      <c r="J161" s="27">
        <v>4.25</v>
      </c>
      <c r="K161" s="27">
        <v>3.99</v>
      </c>
      <c r="L161" s="27">
        <v>1.53</v>
      </c>
      <c r="M161" s="27">
        <v>4.1399999999999997</v>
      </c>
      <c r="N161" s="27">
        <v>4.6500000000000004</v>
      </c>
      <c r="O161" s="27">
        <v>0.77</v>
      </c>
      <c r="P161" s="27">
        <v>1.88</v>
      </c>
      <c r="Q161" s="27">
        <v>3.61</v>
      </c>
      <c r="R161" s="27">
        <v>4.3600000000000003</v>
      </c>
      <c r="S161" s="27">
        <v>6.03</v>
      </c>
      <c r="T161" s="27">
        <v>3.3</v>
      </c>
      <c r="U161" s="27">
        <v>4.9800000000000004</v>
      </c>
      <c r="V161" s="27">
        <v>1.47</v>
      </c>
      <c r="W161" s="27">
        <v>2.2799999999999998</v>
      </c>
      <c r="X161" s="27">
        <v>1.84</v>
      </c>
      <c r="Y161" s="27">
        <v>18.899999999999999</v>
      </c>
      <c r="Z161" s="27">
        <v>5.91</v>
      </c>
      <c r="AA161" s="27">
        <v>3.61</v>
      </c>
      <c r="AB161" s="27">
        <v>1.66</v>
      </c>
      <c r="AC161" s="27">
        <v>3.58</v>
      </c>
      <c r="AD161" s="27">
        <v>2.5099999999999998</v>
      </c>
      <c r="AE161" s="29">
        <v>1222.5</v>
      </c>
      <c r="AF161" s="29">
        <v>426163</v>
      </c>
      <c r="AG161" s="25">
        <v>6.69</v>
      </c>
      <c r="AH161" s="29">
        <v>2060.3323102571117</v>
      </c>
      <c r="AI161" s="27">
        <v>160.74386944803035</v>
      </c>
      <c r="AJ161" s="27" t="s">
        <v>837</v>
      </c>
      <c r="AK161" s="27" t="s">
        <v>837</v>
      </c>
      <c r="AL161" s="27">
        <v>160.74386944803035</v>
      </c>
      <c r="AM161" s="27">
        <v>187.76955000000001</v>
      </c>
      <c r="AN161" s="27">
        <v>54.33</v>
      </c>
      <c r="AO161" s="30">
        <v>3.2905000000000002</v>
      </c>
      <c r="AP161" s="27">
        <v>143</v>
      </c>
      <c r="AQ161" s="27">
        <v>173.5</v>
      </c>
      <c r="AR161" s="27">
        <v>97.67</v>
      </c>
      <c r="AS161" s="27">
        <v>10.119999999999999</v>
      </c>
      <c r="AT161" s="27">
        <v>486.67</v>
      </c>
      <c r="AU161" s="27">
        <v>4.49</v>
      </c>
      <c r="AV161" s="27">
        <v>9.24</v>
      </c>
      <c r="AW161" s="27">
        <v>4.66</v>
      </c>
      <c r="AX161" s="27">
        <v>28.33</v>
      </c>
      <c r="AY161" s="27">
        <v>37.33</v>
      </c>
      <c r="AZ161" s="27">
        <v>3.13</v>
      </c>
      <c r="BA161" s="27">
        <v>0.98</v>
      </c>
      <c r="BB161" s="27">
        <v>17.75</v>
      </c>
      <c r="BC161" s="27">
        <v>31</v>
      </c>
      <c r="BD161" s="27">
        <v>30</v>
      </c>
      <c r="BE161" s="27">
        <v>34</v>
      </c>
      <c r="BF161" s="27">
        <v>75</v>
      </c>
      <c r="BG161" s="27">
        <v>8</v>
      </c>
      <c r="BH161" s="27">
        <v>13.5</v>
      </c>
      <c r="BI161" s="27">
        <v>18.670000000000002</v>
      </c>
      <c r="BJ161" s="27">
        <v>3.29</v>
      </c>
      <c r="BK161" s="27">
        <v>60.67</v>
      </c>
      <c r="BL161" s="27">
        <v>10.130000000000001</v>
      </c>
      <c r="BM161" s="27">
        <v>10.74</v>
      </c>
    </row>
    <row r="162" spans="1:65" x14ac:dyDescent="0.25">
      <c r="A162" s="13">
        <v>3720500300</v>
      </c>
      <c r="B162" t="s">
        <v>498</v>
      </c>
      <c r="C162" t="s">
        <v>504</v>
      </c>
      <c r="D162" t="s">
        <v>505</v>
      </c>
      <c r="E162" s="27">
        <v>12.769999999999998</v>
      </c>
      <c r="F162" s="27">
        <v>5.4366666666666665</v>
      </c>
      <c r="G162" s="27">
        <v>4.9966666666666661</v>
      </c>
      <c r="H162" s="27">
        <v>1.4066666666666665</v>
      </c>
      <c r="I162" s="27">
        <v>1.2300000000000002</v>
      </c>
      <c r="J162" s="27">
        <v>4.5233333333333334</v>
      </c>
      <c r="K162" s="27">
        <v>4.7833333333333332</v>
      </c>
      <c r="L162" s="27">
        <v>1.6833333333333333</v>
      </c>
      <c r="M162" s="27">
        <v>4.7399999999999993</v>
      </c>
      <c r="N162" s="27">
        <v>4.6500000000000004</v>
      </c>
      <c r="O162" s="27">
        <v>0.79</v>
      </c>
      <c r="P162" s="27">
        <v>1.9066666666666665</v>
      </c>
      <c r="Q162" s="27">
        <v>3.9233333333333333</v>
      </c>
      <c r="R162" s="27">
        <v>4.5133333333333328</v>
      </c>
      <c r="S162" s="27">
        <v>6.2666666666666657</v>
      </c>
      <c r="T162" s="27">
        <v>3.9366666666666661</v>
      </c>
      <c r="U162" s="27">
        <v>5.3833333333333329</v>
      </c>
      <c r="V162" s="27">
        <v>1.6433333333333333</v>
      </c>
      <c r="W162" s="27">
        <v>2.4266666666666663</v>
      </c>
      <c r="X162" s="27">
        <v>2.0366666666666666</v>
      </c>
      <c r="Y162" s="27">
        <v>20.45</v>
      </c>
      <c r="Z162" s="27">
        <v>7.5266666666666664</v>
      </c>
      <c r="AA162" s="27">
        <v>3.8866666666666667</v>
      </c>
      <c r="AB162" s="27">
        <v>1.7866666666666664</v>
      </c>
      <c r="AC162" s="27">
        <v>3.8566666666666669</v>
      </c>
      <c r="AD162" s="27">
        <v>2.706666666666667</v>
      </c>
      <c r="AE162" s="29">
        <v>1507.33</v>
      </c>
      <c r="AF162" s="29">
        <v>640670</v>
      </c>
      <c r="AG162" s="25">
        <v>6.5980000000000008</v>
      </c>
      <c r="AH162" s="29">
        <v>3068.1368676746765</v>
      </c>
      <c r="AI162" s="27" t="s">
        <v>837</v>
      </c>
      <c r="AJ162" s="27">
        <v>90.916878709167477</v>
      </c>
      <c r="AK162" s="27">
        <v>79.571403799959128</v>
      </c>
      <c r="AL162" s="27">
        <v>170.49</v>
      </c>
      <c r="AM162" s="27">
        <v>187.76954999999998</v>
      </c>
      <c r="AN162" s="27">
        <v>47.54</v>
      </c>
      <c r="AO162" s="30">
        <v>3.288875</v>
      </c>
      <c r="AP162" s="27">
        <v>144</v>
      </c>
      <c r="AQ162" s="27">
        <v>147.93</v>
      </c>
      <c r="AR162" s="27">
        <v>114.64</v>
      </c>
      <c r="AS162" s="27">
        <v>10.74</v>
      </c>
      <c r="AT162" s="27">
        <v>482.56</v>
      </c>
      <c r="AU162" s="27">
        <v>4.8899999999999997</v>
      </c>
      <c r="AV162" s="27">
        <v>10.69</v>
      </c>
      <c r="AW162" s="27">
        <v>4.57</v>
      </c>
      <c r="AX162" s="27">
        <v>18</v>
      </c>
      <c r="AY162" s="27">
        <v>58.5</v>
      </c>
      <c r="AZ162" s="27">
        <v>3.5100000000000002</v>
      </c>
      <c r="BA162" s="27">
        <v>0.98666666666666669</v>
      </c>
      <c r="BB162" s="27">
        <v>17.45</v>
      </c>
      <c r="BC162" s="27">
        <v>24.99</v>
      </c>
      <c r="BD162" s="27">
        <v>16.98</v>
      </c>
      <c r="BE162" s="27">
        <v>31</v>
      </c>
      <c r="BF162" s="27">
        <v>81.88</v>
      </c>
      <c r="BG162" s="27">
        <v>10</v>
      </c>
      <c r="BH162" s="27">
        <v>15.01</v>
      </c>
      <c r="BI162" s="27">
        <v>23</v>
      </c>
      <c r="BJ162" s="27">
        <v>3.29</v>
      </c>
      <c r="BK162" s="27">
        <v>55.5</v>
      </c>
      <c r="BL162" s="27">
        <v>10.526666666666667</v>
      </c>
      <c r="BM162" s="27">
        <v>11.483333333333334</v>
      </c>
    </row>
    <row r="163" spans="1:65" x14ac:dyDescent="0.25">
      <c r="A163" s="13">
        <v>3716740350</v>
      </c>
      <c r="B163" t="s">
        <v>498</v>
      </c>
      <c r="C163" t="s">
        <v>501</v>
      </c>
      <c r="D163" t="s">
        <v>502</v>
      </c>
      <c r="E163" s="27">
        <v>12.94</v>
      </c>
      <c r="F163" s="27">
        <v>5.41</v>
      </c>
      <c r="G163" s="27">
        <v>5.05</v>
      </c>
      <c r="H163" s="27">
        <v>1.56</v>
      </c>
      <c r="I163" s="27">
        <v>1.1599999999999999</v>
      </c>
      <c r="J163" s="27">
        <v>4.5199999999999996</v>
      </c>
      <c r="K163" s="27">
        <v>4.8600000000000003</v>
      </c>
      <c r="L163" s="27">
        <v>1.69</v>
      </c>
      <c r="M163" s="27">
        <v>4.54</v>
      </c>
      <c r="N163" s="27">
        <v>5.2</v>
      </c>
      <c r="O163" s="27">
        <v>0.79</v>
      </c>
      <c r="P163" s="27">
        <v>1.89</v>
      </c>
      <c r="Q163" s="27">
        <v>3.89</v>
      </c>
      <c r="R163" s="27">
        <v>4.5199999999999996</v>
      </c>
      <c r="S163" s="27">
        <v>6.29</v>
      </c>
      <c r="T163" s="27">
        <v>4.07</v>
      </c>
      <c r="U163" s="27">
        <v>5.28</v>
      </c>
      <c r="V163" s="27">
        <v>1.7</v>
      </c>
      <c r="W163" s="27">
        <v>2.4500000000000002</v>
      </c>
      <c r="X163" s="27">
        <v>2.0299999999999998</v>
      </c>
      <c r="Y163" s="27">
        <v>19.829999999999998</v>
      </c>
      <c r="Z163" s="27">
        <v>7.44</v>
      </c>
      <c r="AA163" s="27">
        <v>3.87</v>
      </c>
      <c r="AB163" s="27">
        <v>1.82</v>
      </c>
      <c r="AC163" s="27">
        <v>3.8</v>
      </c>
      <c r="AD163" s="27">
        <v>2.68</v>
      </c>
      <c r="AE163" s="29">
        <v>1505</v>
      </c>
      <c r="AF163" s="29">
        <v>399213</v>
      </c>
      <c r="AG163" s="25">
        <v>6.5</v>
      </c>
      <c r="AH163" s="29">
        <v>1892.4748533385821</v>
      </c>
      <c r="AI163" s="27">
        <v>160.40969251136372</v>
      </c>
      <c r="AJ163" s="27" t="s">
        <v>837</v>
      </c>
      <c r="AK163" s="27" t="s">
        <v>837</v>
      </c>
      <c r="AL163" s="27">
        <v>160.40969251136372</v>
      </c>
      <c r="AM163" s="27">
        <v>186.15539999999999</v>
      </c>
      <c r="AN163" s="27">
        <v>62.64</v>
      </c>
      <c r="AO163" s="30">
        <v>3.1508500000000002</v>
      </c>
      <c r="AP163" s="27">
        <v>126.75</v>
      </c>
      <c r="AQ163" s="27">
        <v>159.80000000000001</v>
      </c>
      <c r="AR163" s="27">
        <v>139</v>
      </c>
      <c r="AS163" s="27">
        <v>10.67</v>
      </c>
      <c r="AT163" s="27">
        <v>500.2</v>
      </c>
      <c r="AU163" s="27">
        <v>5.05</v>
      </c>
      <c r="AV163" s="27">
        <v>12.39</v>
      </c>
      <c r="AW163" s="27">
        <v>4.88</v>
      </c>
      <c r="AX163" s="27">
        <v>27.5</v>
      </c>
      <c r="AY163" s="27">
        <v>41</v>
      </c>
      <c r="AZ163" s="27">
        <v>3.42</v>
      </c>
      <c r="BA163" s="27">
        <v>1.1499999999999999</v>
      </c>
      <c r="BB163" s="27">
        <v>15.8</v>
      </c>
      <c r="BC163" s="27">
        <v>56.7</v>
      </c>
      <c r="BD163" s="27">
        <v>27.39</v>
      </c>
      <c r="BE163" s="27">
        <v>39</v>
      </c>
      <c r="BF163" s="27">
        <v>81.33</v>
      </c>
      <c r="BG163" s="27">
        <v>13.332500000000001</v>
      </c>
      <c r="BH163" s="27">
        <v>14.18</v>
      </c>
      <c r="BI163" s="27">
        <v>16.8</v>
      </c>
      <c r="BJ163" s="27">
        <v>4.1500000000000004</v>
      </c>
      <c r="BK163" s="27">
        <v>76.13</v>
      </c>
      <c r="BL163" s="27">
        <v>10.32</v>
      </c>
      <c r="BM163" s="27">
        <v>11.3</v>
      </c>
    </row>
    <row r="164" spans="1:65" x14ac:dyDescent="0.25">
      <c r="A164" s="13">
        <v>3720500440</v>
      </c>
      <c r="B164" t="s">
        <v>498</v>
      </c>
      <c r="C164" t="s">
        <v>504</v>
      </c>
      <c r="D164" t="s">
        <v>881</v>
      </c>
      <c r="E164" s="27">
        <v>13.1</v>
      </c>
      <c r="F164" s="27">
        <v>5.75</v>
      </c>
      <c r="G164" s="27">
        <v>5.22</v>
      </c>
      <c r="H164" s="27">
        <v>1.38</v>
      </c>
      <c r="I164" s="27">
        <v>1.26</v>
      </c>
      <c r="J164" s="27">
        <v>4.54</v>
      </c>
      <c r="K164" s="27">
        <v>4.8099999999999996</v>
      </c>
      <c r="L164" s="27">
        <v>1.75</v>
      </c>
      <c r="M164" s="27">
        <v>4.8</v>
      </c>
      <c r="N164" s="27">
        <v>4.6500000000000004</v>
      </c>
      <c r="O164" s="27">
        <v>0.79</v>
      </c>
      <c r="P164" s="27">
        <v>1.92</v>
      </c>
      <c r="Q164" s="27">
        <v>4.05</v>
      </c>
      <c r="R164" s="27">
        <v>4.5599999999999996</v>
      </c>
      <c r="S164" s="27">
        <v>6.46</v>
      </c>
      <c r="T164" s="27">
        <v>4.24</v>
      </c>
      <c r="U164" s="27">
        <v>5.39</v>
      </c>
      <c r="V164" s="27">
        <v>1.76</v>
      </c>
      <c r="W164" s="27">
        <v>2.5099999999999998</v>
      </c>
      <c r="X164" s="27">
        <v>2.17</v>
      </c>
      <c r="Y164" s="27">
        <v>20.6</v>
      </c>
      <c r="Z164" s="27">
        <v>8.26</v>
      </c>
      <c r="AA164" s="27">
        <v>3.99</v>
      </c>
      <c r="AB164" s="27">
        <v>1.86</v>
      </c>
      <c r="AC164" s="27">
        <v>3.96</v>
      </c>
      <c r="AD164" s="27">
        <v>2.82</v>
      </c>
      <c r="AE164" s="29">
        <v>1790.25</v>
      </c>
      <c r="AF164" s="29">
        <v>490931</v>
      </c>
      <c r="AG164" s="25">
        <v>6.702</v>
      </c>
      <c r="AH164" s="29">
        <v>2376.3907127341076</v>
      </c>
      <c r="AI164" s="27">
        <v>160.74386944803038</v>
      </c>
      <c r="AJ164" s="27" t="s">
        <v>837</v>
      </c>
      <c r="AK164" s="27" t="s">
        <v>837</v>
      </c>
      <c r="AL164" s="27">
        <v>160.74386944803038</v>
      </c>
      <c r="AM164" s="27">
        <v>187.76954999999998</v>
      </c>
      <c r="AN164" s="27">
        <v>40</v>
      </c>
      <c r="AO164" s="30">
        <v>3.327</v>
      </c>
      <c r="AP164" s="27">
        <v>126.6</v>
      </c>
      <c r="AQ164" s="27">
        <v>125.79</v>
      </c>
      <c r="AR164" s="27">
        <v>156.75</v>
      </c>
      <c r="AS164" s="27">
        <v>10.89</v>
      </c>
      <c r="AT164" s="27">
        <v>346</v>
      </c>
      <c r="AU164" s="27">
        <v>5.87</v>
      </c>
      <c r="AV164" s="27">
        <v>11.39</v>
      </c>
      <c r="AW164" s="27">
        <v>4.99</v>
      </c>
      <c r="AX164" s="27">
        <v>25.8</v>
      </c>
      <c r="AY164" s="27">
        <v>48</v>
      </c>
      <c r="AZ164" s="27">
        <v>3.62</v>
      </c>
      <c r="BA164" s="27">
        <v>1</v>
      </c>
      <c r="BB164" s="27">
        <v>17.649999999999999</v>
      </c>
      <c r="BC164" s="27">
        <v>38.24</v>
      </c>
      <c r="BD164" s="27">
        <v>22.71</v>
      </c>
      <c r="BE164" s="27">
        <v>26.52</v>
      </c>
      <c r="BF164" s="27">
        <v>79.290000000000006</v>
      </c>
      <c r="BG164" s="27">
        <v>8.3324999999999996</v>
      </c>
      <c r="BH164" s="27">
        <v>10.199999999999999</v>
      </c>
      <c r="BI164" s="27">
        <v>20</v>
      </c>
      <c r="BJ164" s="27">
        <v>2.64</v>
      </c>
      <c r="BK164" s="27">
        <v>73</v>
      </c>
      <c r="BL164" s="27">
        <v>10.46</v>
      </c>
      <c r="BM164" s="27">
        <v>11.96</v>
      </c>
    </row>
    <row r="165" spans="1:65" x14ac:dyDescent="0.25">
      <c r="A165" s="13">
        <v>3739580740</v>
      </c>
      <c r="B165" t="s">
        <v>498</v>
      </c>
      <c r="C165" t="s">
        <v>506</v>
      </c>
      <c r="D165" t="s">
        <v>507</v>
      </c>
      <c r="E165" s="27">
        <v>12.715</v>
      </c>
      <c r="F165" s="27">
        <v>5.2750000000000004</v>
      </c>
      <c r="G165" s="27">
        <v>4.835</v>
      </c>
      <c r="H165" s="27">
        <v>1.39</v>
      </c>
      <c r="I165" s="27">
        <v>1.23</v>
      </c>
      <c r="J165" s="27">
        <v>4.53</v>
      </c>
      <c r="K165" s="27">
        <v>3.4</v>
      </c>
      <c r="L165" s="27">
        <v>1.46</v>
      </c>
      <c r="M165" s="27">
        <v>4.51</v>
      </c>
      <c r="N165" s="27">
        <v>4.5650000000000004</v>
      </c>
      <c r="O165" s="27">
        <v>0.69</v>
      </c>
      <c r="P165" s="27">
        <v>1.6850000000000001</v>
      </c>
      <c r="Q165" s="27">
        <v>3.78</v>
      </c>
      <c r="R165" s="27">
        <v>4.12</v>
      </c>
      <c r="S165" s="27">
        <v>5.0449999999999999</v>
      </c>
      <c r="T165" s="27">
        <v>3.37</v>
      </c>
      <c r="U165" s="27">
        <v>4.78</v>
      </c>
      <c r="V165" s="27">
        <v>1.57</v>
      </c>
      <c r="W165" s="27">
        <v>2.2749999999999999</v>
      </c>
      <c r="X165" s="27">
        <v>1.9750000000000001</v>
      </c>
      <c r="Y165" s="27">
        <v>20.074999999999999</v>
      </c>
      <c r="Z165" s="27">
        <v>5.6050000000000004</v>
      </c>
      <c r="AA165" s="27">
        <v>3.5350000000000001</v>
      </c>
      <c r="AB165" s="27">
        <v>1.425</v>
      </c>
      <c r="AC165" s="27">
        <v>3.69</v>
      </c>
      <c r="AD165" s="27">
        <v>2.375</v>
      </c>
      <c r="AE165" s="29">
        <v>1734.22</v>
      </c>
      <c r="AF165" s="29">
        <v>427901</v>
      </c>
      <c r="AG165" s="25">
        <v>6.5650000000000004</v>
      </c>
      <c r="AH165" s="29">
        <v>2042.2071501492649</v>
      </c>
      <c r="AI165" s="27" t="s">
        <v>837</v>
      </c>
      <c r="AJ165" s="27">
        <v>117.37697187145558</v>
      </c>
      <c r="AK165" s="27">
        <v>79.571403799959128</v>
      </c>
      <c r="AL165" s="27">
        <v>196.95</v>
      </c>
      <c r="AM165" s="27">
        <v>186.15539999999999</v>
      </c>
      <c r="AN165" s="27">
        <v>49.8</v>
      </c>
      <c r="AO165" s="30">
        <v>3.3148333333333335</v>
      </c>
      <c r="AP165" s="27">
        <v>112.25</v>
      </c>
      <c r="AQ165" s="27">
        <v>145</v>
      </c>
      <c r="AR165" s="27">
        <v>144.5</v>
      </c>
      <c r="AS165" s="27">
        <v>10.77</v>
      </c>
      <c r="AT165" s="27">
        <v>440.5</v>
      </c>
      <c r="AU165" s="27">
        <v>4.8099999999999996</v>
      </c>
      <c r="AV165" s="27">
        <v>10.69</v>
      </c>
      <c r="AW165" s="27">
        <v>4.79</v>
      </c>
      <c r="AX165" s="27">
        <v>25.71</v>
      </c>
      <c r="AY165" s="27">
        <v>51.86</v>
      </c>
      <c r="AZ165" s="27">
        <v>3.52</v>
      </c>
      <c r="BA165" s="27">
        <v>1.05</v>
      </c>
      <c r="BB165" s="27">
        <v>18.170000000000002</v>
      </c>
      <c r="BC165" s="27">
        <v>27.49</v>
      </c>
      <c r="BD165" s="27">
        <v>26</v>
      </c>
      <c r="BE165" s="27">
        <v>34.5</v>
      </c>
      <c r="BF165" s="27">
        <v>100</v>
      </c>
      <c r="BG165" s="27">
        <v>12.5</v>
      </c>
      <c r="BH165" s="27">
        <v>12.27</v>
      </c>
      <c r="BI165" s="27">
        <v>19.399999999999999</v>
      </c>
      <c r="BJ165" s="27">
        <v>3.29</v>
      </c>
      <c r="BK165" s="27">
        <v>54</v>
      </c>
      <c r="BL165" s="27">
        <v>10.26</v>
      </c>
      <c r="BM165" s="27">
        <v>11.57</v>
      </c>
    </row>
    <row r="166" spans="1:65" x14ac:dyDescent="0.25">
      <c r="A166" s="13">
        <v>3716740755</v>
      </c>
      <c r="B166" t="s">
        <v>498</v>
      </c>
      <c r="C166" t="s">
        <v>501</v>
      </c>
      <c r="D166" t="s">
        <v>503</v>
      </c>
      <c r="E166" s="27">
        <v>13.07</v>
      </c>
      <c r="F166" s="27">
        <v>5.4</v>
      </c>
      <c r="G166" s="27">
        <v>4.75</v>
      </c>
      <c r="H166" s="27">
        <v>1.42</v>
      </c>
      <c r="I166" s="27">
        <v>1.02</v>
      </c>
      <c r="J166" s="27">
        <v>4.49</v>
      </c>
      <c r="K166" s="27">
        <v>4.91</v>
      </c>
      <c r="L166" s="27">
        <v>1.62</v>
      </c>
      <c r="M166" s="27">
        <v>4.54</v>
      </c>
      <c r="N166" s="27">
        <v>4.6500000000000004</v>
      </c>
      <c r="O166" s="27">
        <v>0.79</v>
      </c>
      <c r="P166" s="27">
        <v>1.88</v>
      </c>
      <c r="Q166" s="27">
        <v>3.59</v>
      </c>
      <c r="R166" s="27">
        <v>4.58</v>
      </c>
      <c r="S166" s="27">
        <v>6.67</v>
      </c>
      <c r="T166" s="27">
        <v>3.73</v>
      </c>
      <c r="U166" s="27">
        <v>5.08</v>
      </c>
      <c r="V166" s="27">
        <v>1.6</v>
      </c>
      <c r="W166" s="27">
        <v>2.44</v>
      </c>
      <c r="X166" s="27">
        <v>1.82</v>
      </c>
      <c r="Y166" s="27">
        <v>18.850000000000001</v>
      </c>
      <c r="Z166" s="27">
        <v>6.51</v>
      </c>
      <c r="AA166" s="27">
        <v>4.13</v>
      </c>
      <c r="AB166" s="27">
        <v>1.74</v>
      </c>
      <c r="AC166" s="27">
        <v>3.63</v>
      </c>
      <c r="AD166" s="27">
        <v>2.54</v>
      </c>
      <c r="AE166" s="29">
        <v>1283.33</v>
      </c>
      <c r="AF166" s="29">
        <v>347567</v>
      </c>
      <c r="AG166" s="25">
        <v>6.6649999999999991</v>
      </c>
      <c r="AH166" s="29">
        <v>1676.0325438059951</v>
      </c>
      <c r="AI166" s="27" t="s">
        <v>837</v>
      </c>
      <c r="AJ166" s="27">
        <v>103.783272225</v>
      </c>
      <c r="AK166" s="27">
        <v>102.80739628036014</v>
      </c>
      <c r="AL166" s="27">
        <v>206.59</v>
      </c>
      <c r="AM166" s="27">
        <v>186.15539999999999</v>
      </c>
      <c r="AN166" s="27">
        <v>72</v>
      </c>
      <c r="AO166" s="30">
        <v>3.3948749999999999</v>
      </c>
      <c r="AP166" s="27">
        <v>144.66999999999999</v>
      </c>
      <c r="AQ166" s="27">
        <v>121.5</v>
      </c>
      <c r="AR166" s="27">
        <v>105</v>
      </c>
      <c r="AS166" s="27">
        <v>10.27</v>
      </c>
      <c r="AT166" s="27">
        <v>450</v>
      </c>
      <c r="AU166" s="27">
        <v>4.99</v>
      </c>
      <c r="AV166" s="27">
        <v>9.99</v>
      </c>
      <c r="AW166" s="27">
        <v>4.3899999999999997</v>
      </c>
      <c r="AX166" s="27">
        <v>17.5</v>
      </c>
      <c r="AY166" s="27">
        <v>30</v>
      </c>
      <c r="AZ166" s="27">
        <v>3.16</v>
      </c>
      <c r="BA166" s="27">
        <v>0.98</v>
      </c>
      <c r="BB166" s="27">
        <v>16</v>
      </c>
      <c r="BC166" s="27">
        <v>33.5</v>
      </c>
      <c r="BD166" s="27">
        <v>14.4</v>
      </c>
      <c r="BE166" s="27">
        <v>28.35</v>
      </c>
      <c r="BF166" s="27">
        <v>80</v>
      </c>
      <c r="BG166" s="27">
        <v>8.25</v>
      </c>
      <c r="BH166" s="27">
        <v>9.6300000000000008</v>
      </c>
      <c r="BI166" s="27">
        <v>10</v>
      </c>
      <c r="BJ166" s="27">
        <v>3.28</v>
      </c>
      <c r="BK166" s="27">
        <v>75</v>
      </c>
      <c r="BL166" s="27">
        <v>10.29</v>
      </c>
      <c r="BM166" s="27">
        <v>11.3</v>
      </c>
    </row>
    <row r="167" spans="1:65" x14ac:dyDescent="0.25">
      <c r="A167" s="13">
        <v>3749180825</v>
      </c>
      <c r="B167" t="s">
        <v>498</v>
      </c>
      <c r="C167" t="s">
        <v>508</v>
      </c>
      <c r="D167" t="s">
        <v>509</v>
      </c>
      <c r="E167" s="27">
        <v>13.47</v>
      </c>
      <c r="F167" s="27">
        <v>5.4</v>
      </c>
      <c r="G167" s="27">
        <v>4.47</v>
      </c>
      <c r="H167" s="27">
        <v>1.39</v>
      </c>
      <c r="I167" s="27">
        <v>1.03</v>
      </c>
      <c r="J167" s="27">
        <v>4.4800000000000004</v>
      </c>
      <c r="K167" s="27">
        <v>4.91</v>
      </c>
      <c r="L167" s="27">
        <v>1.61</v>
      </c>
      <c r="M167" s="27">
        <v>4.1399999999999997</v>
      </c>
      <c r="N167" s="27">
        <v>4.66</v>
      </c>
      <c r="O167" s="27">
        <v>0.78</v>
      </c>
      <c r="P167" s="27">
        <v>1.88</v>
      </c>
      <c r="Q167" s="27">
        <v>3.57</v>
      </c>
      <c r="R167" s="27">
        <v>4.4000000000000004</v>
      </c>
      <c r="S167" s="27">
        <v>6.1</v>
      </c>
      <c r="T167" s="27">
        <v>3.27</v>
      </c>
      <c r="U167" s="27">
        <v>5</v>
      </c>
      <c r="V167" s="27">
        <v>1.44</v>
      </c>
      <c r="W167" s="27">
        <v>2.2799999999999998</v>
      </c>
      <c r="X167" s="27">
        <v>1.77</v>
      </c>
      <c r="Y167" s="27">
        <v>18.59</v>
      </c>
      <c r="Z167" s="27">
        <v>6.14</v>
      </c>
      <c r="AA167" s="27">
        <v>3.36</v>
      </c>
      <c r="AB167" s="27">
        <v>1.67</v>
      </c>
      <c r="AC167" s="27">
        <v>3.52</v>
      </c>
      <c r="AD167" s="27">
        <v>2.48</v>
      </c>
      <c r="AE167" s="29">
        <v>872.88</v>
      </c>
      <c r="AF167" s="29">
        <v>301845</v>
      </c>
      <c r="AG167" s="25">
        <v>6.7324999999999999</v>
      </c>
      <c r="AH167" s="29">
        <v>1465.6882201298602</v>
      </c>
      <c r="AI167" s="27">
        <v>180.6340275</v>
      </c>
      <c r="AJ167" s="27" t="s">
        <v>837</v>
      </c>
      <c r="AK167" s="27" t="s">
        <v>837</v>
      </c>
      <c r="AL167" s="27">
        <v>180.6340275</v>
      </c>
      <c r="AM167" s="27">
        <v>187.76955000000001</v>
      </c>
      <c r="AN167" s="27">
        <v>15.67</v>
      </c>
      <c r="AO167" s="30">
        <v>3.7570000000000001</v>
      </c>
      <c r="AP167" s="27">
        <v>181.67</v>
      </c>
      <c r="AQ167" s="27">
        <v>192.5</v>
      </c>
      <c r="AR167" s="27">
        <v>136.66999999999999</v>
      </c>
      <c r="AS167" s="27">
        <v>10.220000000000001</v>
      </c>
      <c r="AT167" s="27">
        <v>371</v>
      </c>
      <c r="AU167" s="27">
        <v>4.58</v>
      </c>
      <c r="AV167" s="27">
        <v>13.49</v>
      </c>
      <c r="AW167" s="27">
        <v>5.59</v>
      </c>
      <c r="AX167" s="27">
        <v>13.29</v>
      </c>
      <c r="AY167" s="27">
        <v>27.5</v>
      </c>
      <c r="AZ167" s="27">
        <v>3.01</v>
      </c>
      <c r="BA167" s="27">
        <v>0.98</v>
      </c>
      <c r="BB167" s="27">
        <v>12.49</v>
      </c>
      <c r="BC167" s="27">
        <v>24.83</v>
      </c>
      <c r="BD167" s="27">
        <v>24.99</v>
      </c>
      <c r="BE167" s="27">
        <v>30.74</v>
      </c>
      <c r="BF167" s="27">
        <v>100</v>
      </c>
      <c r="BG167" s="27">
        <v>16.5</v>
      </c>
      <c r="BH167" s="27">
        <v>6.5</v>
      </c>
      <c r="BI167" s="27">
        <v>24</v>
      </c>
      <c r="BJ167" s="27">
        <v>2.77</v>
      </c>
      <c r="BK167" s="27">
        <v>74</v>
      </c>
      <c r="BL167" s="27">
        <v>9.69</v>
      </c>
      <c r="BM167" s="27">
        <v>10.78</v>
      </c>
    </row>
    <row r="168" spans="1:65" x14ac:dyDescent="0.25">
      <c r="A168" s="13">
        <v>3749180950</v>
      </c>
      <c r="B168" t="s">
        <v>498</v>
      </c>
      <c r="C168" t="s">
        <v>508</v>
      </c>
      <c r="D168" t="s">
        <v>510</v>
      </c>
      <c r="E168" s="27">
        <v>13.18</v>
      </c>
      <c r="F168" s="27">
        <v>5.36</v>
      </c>
      <c r="G168" s="27">
        <v>4.6100000000000003</v>
      </c>
      <c r="H168" s="27">
        <v>1.41</v>
      </c>
      <c r="I168" s="27">
        <v>1.07</v>
      </c>
      <c r="J168" s="27">
        <v>4.49</v>
      </c>
      <c r="K168" s="27">
        <v>4.82</v>
      </c>
      <c r="L168" s="27">
        <v>1.62</v>
      </c>
      <c r="M168" s="27">
        <v>4.4400000000000004</v>
      </c>
      <c r="N168" s="27">
        <v>4.67</v>
      </c>
      <c r="O168" s="27">
        <v>0.77</v>
      </c>
      <c r="P168" s="27">
        <v>1.88</v>
      </c>
      <c r="Q168" s="27">
        <v>3.67</v>
      </c>
      <c r="R168" s="27">
        <v>4.49</v>
      </c>
      <c r="S168" s="27">
        <v>6.36</v>
      </c>
      <c r="T168" s="27">
        <v>3.58</v>
      </c>
      <c r="U168" s="27">
        <v>5.12</v>
      </c>
      <c r="V168" s="27">
        <v>1.56</v>
      </c>
      <c r="W168" s="27">
        <v>2.38</v>
      </c>
      <c r="X168" s="27">
        <v>1.86</v>
      </c>
      <c r="Y168" s="27">
        <v>18.989999999999998</v>
      </c>
      <c r="Z168" s="27">
        <v>6.38</v>
      </c>
      <c r="AA168" s="27">
        <v>3.76</v>
      </c>
      <c r="AB168" s="27">
        <v>1.74</v>
      </c>
      <c r="AC168" s="27">
        <v>3.64</v>
      </c>
      <c r="AD168" s="27">
        <v>2.58</v>
      </c>
      <c r="AE168" s="29">
        <v>1336.75</v>
      </c>
      <c r="AF168" s="29">
        <v>348618</v>
      </c>
      <c r="AG168" s="25">
        <v>6.6966666666666663</v>
      </c>
      <c r="AH168" s="29">
        <v>1686.5883103501369</v>
      </c>
      <c r="AI168" s="27">
        <v>162.22350546803034</v>
      </c>
      <c r="AJ168" s="27" t="s">
        <v>837</v>
      </c>
      <c r="AK168" s="27" t="s">
        <v>837</v>
      </c>
      <c r="AL168" s="27">
        <v>162.22350546803034</v>
      </c>
      <c r="AM168" s="27">
        <v>187.76955000000001</v>
      </c>
      <c r="AN168" s="27">
        <v>45</v>
      </c>
      <c r="AO168" s="30">
        <v>3.2701000000000002</v>
      </c>
      <c r="AP168" s="27">
        <v>156.25</v>
      </c>
      <c r="AQ168" s="27">
        <v>149.5</v>
      </c>
      <c r="AR168" s="27">
        <v>123</v>
      </c>
      <c r="AS168" s="27">
        <v>10.33</v>
      </c>
      <c r="AT168" s="27">
        <v>549.79</v>
      </c>
      <c r="AU168" s="27">
        <v>4.8899999999999997</v>
      </c>
      <c r="AV168" s="27">
        <v>11.34</v>
      </c>
      <c r="AW168" s="27">
        <v>4.79</v>
      </c>
      <c r="AX168" s="27">
        <v>20.5</v>
      </c>
      <c r="AY168" s="27">
        <v>56.67</v>
      </c>
      <c r="AZ168" s="27">
        <v>3.19</v>
      </c>
      <c r="BA168" s="27">
        <v>1.05</v>
      </c>
      <c r="BB168" s="27">
        <v>18.309999999999999</v>
      </c>
      <c r="BC168" s="27">
        <v>35</v>
      </c>
      <c r="BD168" s="27">
        <v>34</v>
      </c>
      <c r="BE168" s="27">
        <v>35.67</v>
      </c>
      <c r="BF168" s="27">
        <v>159</v>
      </c>
      <c r="BG168" s="27">
        <v>11</v>
      </c>
      <c r="BH168" s="27">
        <v>11.75</v>
      </c>
      <c r="BI168" s="27">
        <v>20</v>
      </c>
      <c r="BJ168" s="27">
        <v>3.28</v>
      </c>
      <c r="BK168" s="27">
        <v>75</v>
      </c>
      <c r="BL168" s="27">
        <v>9.9499999999999993</v>
      </c>
      <c r="BM168" s="27">
        <v>11.48</v>
      </c>
    </row>
    <row r="169" spans="1:65" x14ac:dyDescent="0.25">
      <c r="A169" s="13">
        <v>3813900200</v>
      </c>
      <c r="B169" t="s">
        <v>511</v>
      </c>
      <c r="C169" t="s">
        <v>512</v>
      </c>
      <c r="D169" t="s">
        <v>513</v>
      </c>
      <c r="E169" s="27">
        <v>13.08</v>
      </c>
      <c r="F169" s="27">
        <v>5.32</v>
      </c>
      <c r="G169" s="27">
        <v>4.54</v>
      </c>
      <c r="H169" s="27">
        <v>1.39</v>
      </c>
      <c r="I169" s="27">
        <v>1.1100000000000001</v>
      </c>
      <c r="J169" s="27">
        <v>4.49</v>
      </c>
      <c r="K169" s="27">
        <v>4.74</v>
      </c>
      <c r="L169" s="27">
        <v>1.61</v>
      </c>
      <c r="M169" s="27">
        <v>3.73</v>
      </c>
      <c r="N169" s="27">
        <v>4.17</v>
      </c>
      <c r="O169" s="27">
        <v>0.78095454534999997</v>
      </c>
      <c r="P169" s="27">
        <v>1.98</v>
      </c>
      <c r="Q169" s="27">
        <v>3.8</v>
      </c>
      <c r="R169" s="27">
        <v>4.3</v>
      </c>
      <c r="S169" s="27">
        <v>6.34</v>
      </c>
      <c r="T169" s="27">
        <v>3.44</v>
      </c>
      <c r="U169" s="27">
        <v>4.9800000000000004</v>
      </c>
      <c r="V169" s="27">
        <v>1.45</v>
      </c>
      <c r="W169" s="27">
        <v>2.3199999999999998</v>
      </c>
      <c r="X169" s="27">
        <v>1.98</v>
      </c>
      <c r="Y169" s="27">
        <v>18.7</v>
      </c>
      <c r="Z169" s="27">
        <v>6.25</v>
      </c>
      <c r="AA169" s="27">
        <v>3.23</v>
      </c>
      <c r="AB169" s="27">
        <v>1.7</v>
      </c>
      <c r="AC169" s="27">
        <v>3.39</v>
      </c>
      <c r="AD169" s="27">
        <v>2.3199999999999998</v>
      </c>
      <c r="AE169" s="29">
        <v>1107.29</v>
      </c>
      <c r="AF169" s="29">
        <v>466900</v>
      </c>
      <c r="AG169" s="25">
        <v>6.7080000000000002</v>
      </c>
      <c r="AH169" s="29">
        <v>2261.4607090280142</v>
      </c>
      <c r="AI169" s="27" t="s">
        <v>837</v>
      </c>
      <c r="AJ169" s="27">
        <v>78.19793508333332</v>
      </c>
      <c r="AK169" s="27">
        <v>99.534793390000004</v>
      </c>
      <c r="AL169" s="27">
        <v>177.73000000000002</v>
      </c>
      <c r="AM169" s="27">
        <v>195.41955000000002</v>
      </c>
      <c r="AN169" s="27">
        <v>67.290000000000006</v>
      </c>
      <c r="AO169" s="30">
        <v>3.2489999999999997</v>
      </c>
      <c r="AP169" s="27">
        <v>121</v>
      </c>
      <c r="AQ169" s="27">
        <v>181.69</v>
      </c>
      <c r="AR169" s="27">
        <v>113.25</v>
      </c>
      <c r="AS169" s="27">
        <v>10.039999999999999</v>
      </c>
      <c r="AT169" s="27">
        <v>535.34</v>
      </c>
      <c r="AU169" s="27">
        <v>5.49</v>
      </c>
      <c r="AV169" s="27">
        <v>11.92</v>
      </c>
      <c r="AW169" s="27">
        <v>4.7699999999999996</v>
      </c>
      <c r="AX169" s="27">
        <v>23.67</v>
      </c>
      <c r="AY169" s="27">
        <v>42.74</v>
      </c>
      <c r="AZ169" s="27">
        <v>3.76</v>
      </c>
      <c r="BA169" s="27">
        <v>1.03</v>
      </c>
      <c r="BB169" s="27">
        <v>12.75</v>
      </c>
      <c r="BC169" s="27">
        <v>38.99</v>
      </c>
      <c r="BD169" s="27">
        <v>24</v>
      </c>
      <c r="BE169" s="27">
        <v>44</v>
      </c>
      <c r="BF169" s="27">
        <v>85</v>
      </c>
      <c r="BG169" s="27">
        <v>10.99</v>
      </c>
      <c r="BH169" s="27">
        <v>12</v>
      </c>
      <c r="BI169" s="27">
        <v>15.5</v>
      </c>
      <c r="BJ169" s="27">
        <v>3.39</v>
      </c>
      <c r="BK169" s="27">
        <v>52</v>
      </c>
      <c r="BL169" s="27">
        <v>10.404999999999999</v>
      </c>
      <c r="BM169" s="27">
        <v>9.98</v>
      </c>
    </row>
    <row r="170" spans="1:65" x14ac:dyDescent="0.25">
      <c r="A170" s="13">
        <v>3822020400</v>
      </c>
      <c r="B170" t="s">
        <v>511</v>
      </c>
      <c r="C170" t="s">
        <v>904</v>
      </c>
      <c r="D170" t="s">
        <v>905</v>
      </c>
      <c r="E170" s="27">
        <v>13.27</v>
      </c>
      <c r="F170" s="27">
        <v>5.35</v>
      </c>
      <c r="G170" s="27">
        <v>5.0599999999999996</v>
      </c>
      <c r="H170" s="27">
        <v>1.42</v>
      </c>
      <c r="I170" s="27">
        <v>1.1200000000000001</v>
      </c>
      <c r="J170" s="27">
        <v>4.62</v>
      </c>
      <c r="K170" s="27">
        <v>4.66</v>
      </c>
      <c r="L170" s="27">
        <v>1.75</v>
      </c>
      <c r="M170" s="27">
        <v>4.42</v>
      </c>
      <c r="N170" s="27">
        <v>3.98</v>
      </c>
      <c r="O170" s="27">
        <v>0.63</v>
      </c>
      <c r="P170" s="27">
        <v>1.98</v>
      </c>
      <c r="Q170" s="27">
        <v>3.87</v>
      </c>
      <c r="R170" s="27">
        <v>4.43</v>
      </c>
      <c r="S170" s="27">
        <v>6.33</v>
      </c>
      <c r="T170" s="27">
        <v>3.81</v>
      </c>
      <c r="U170" s="27">
        <v>5.16</v>
      </c>
      <c r="V170" s="27">
        <v>1.65</v>
      </c>
      <c r="W170" s="27">
        <v>2.41</v>
      </c>
      <c r="X170" s="27">
        <v>2</v>
      </c>
      <c r="Y170" s="27">
        <v>18.39</v>
      </c>
      <c r="Z170" s="27">
        <v>7.37</v>
      </c>
      <c r="AA170" s="27">
        <v>3.57</v>
      </c>
      <c r="AB170" s="27">
        <v>1.78</v>
      </c>
      <c r="AC170" s="27">
        <v>3.62</v>
      </c>
      <c r="AD170" s="27">
        <v>2.48</v>
      </c>
      <c r="AE170" s="29">
        <v>1645</v>
      </c>
      <c r="AF170" s="29">
        <v>333905</v>
      </c>
      <c r="AG170" s="25">
        <v>7.1249999999999991</v>
      </c>
      <c r="AH170" s="29">
        <v>1687.1848764214883</v>
      </c>
      <c r="AI170" s="27" t="s">
        <v>837</v>
      </c>
      <c r="AJ170" s="27">
        <v>79.374625010000003</v>
      </c>
      <c r="AK170" s="27">
        <v>122.510047696843</v>
      </c>
      <c r="AL170" s="27">
        <v>201.88</v>
      </c>
      <c r="AM170" s="27">
        <v>194.55539999999999</v>
      </c>
      <c r="AN170" s="27">
        <v>63.5</v>
      </c>
      <c r="AO170" s="30">
        <v>3.1375000000000002</v>
      </c>
      <c r="AP170" s="27">
        <v>103</v>
      </c>
      <c r="AQ170" s="27">
        <v>176.88</v>
      </c>
      <c r="AR170" s="27">
        <v>114.6</v>
      </c>
      <c r="AS170" s="27">
        <v>10.32</v>
      </c>
      <c r="AT170" s="27">
        <v>461.95</v>
      </c>
      <c r="AU170" s="27">
        <v>5.59</v>
      </c>
      <c r="AV170" s="27">
        <v>13.17</v>
      </c>
      <c r="AW170" s="27">
        <v>4.92</v>
      </c>
      <c r="AX170" s="27">
        <v>28</v>
      </c>
      <c r="AY170" s="27">
        <v>38.1</v>
      </c>
      <c r="AZ170" s="27">
        <v>3.68</v>
      </c>
      <c r="BA170" s="27">
        <v>1.27</v>
      </c>
      <c r="BB170" s="27">
        <v>20.5</v>
      </c>
      <c r="BC170" s="27">
        <v>40</v>
      </c>
      <c r="BD170" s="27">
        <v>48</v>
      </c>
      <c r="BE170" s="27">
        <v>37.83</v>
      </c>
      <c r="BF170" s="27">
        <v>111.25</v>
      </c>
      <c r="BG170" s="27">
        <v>8.3333333333333339</v>
      </c>
      <c r="BH170" s="27">
        <v>12.29</v>
      </c>
      <c r="BI170" s="27">
        <v>19</v>
      </c>
      <c r="BJ170" s="27">
        <v>2.96</v>
      </c>
      <c r="BK170" s="27">
        <v>63.33</v>
      </c>
      <c r="BL170" s="27">
        <v>10.62</v>
      </c>
      <c r="BM170" s="27">
        <v>11.82</v>
      </c>
    </row>
    <row r="171" spans="1:65" x14ac:dyDescent="0.25">
      <c r="A171" s="13">
        <v>3824220500</v>
      </c>
      <c r="B171" t="s">
        <v>511</v>
      </c>
      <c r="C171" t="s">
        <v>514</v>
      </c>
      <c r="D171" t="s">
        <v>515</v>
      </c>
      <c r="E171" s="27">
        <v>13.41</v>
      </c>
      <c r="F171" s="27">
        <v>5.34</v>
      </c>
      <c r="G171" s="27">
        <v>4.34</v>
      </c>
      <c r="H171" s="27">
        <v>1.38</v>
      </c>
      <c r="I171" s="27">
        <v>1.06</v>
      </c>
      <c r="J171" s="27">
        <v>4.47</v>
      </c>
      <c r="K171" s="27">
        <v>4.8499999999999996</v>
      </c>
      <c r="L171" s="27">
        <v>1.61</v>
      </c>
      <c r="M171" s="27">
        <v>4.45</v>
      </c>
      <c r="N171" s="27">
        <v>3.99</v>
      </c>
      <c r="O171" s="27">
        <v>0.67909090900000002</v>
      </c>
      <c r="P171" s="27">
        <v>1.98</v>
      </c>
      <c r="Q171" s="27">
        <v>3.58</v>
      </c>
      <c r="R171" s="27">
        <v>4.41</v>
      </c>
      <c r="S171" s="27">
        <v>6.6</v>
      </c>
      <c r="T171" s="27">
        <v>3.4</v>
      </c>
      <c r="U171" s="27">
        <v>5.1100000000000003</v>
      </c>
      <c r="V171" s="27">
        <v>1.45</v>
      </c>
      <c r="W171" s="27">
        <v>2.2999999999999998</v>
      </c>
      <c r="X171" s="27">
        <v>1.89</v>
      </c>
      <c r="Y171" s="27">
        <v>18.510000000000002</v>
      </c>
      <c r="Z171" s="27">
        <v>6.15</v>
      </c>
      <c r="AA171" s="27">
        <v>3.19</v>
      </c>
      <c r="AB171" s="27">
        <v>1.66</v>
      </c>
      <c r="AC171" s="27">
        <v>3.48</v>
      </c>
      <c r="AD171" s="27">
        <v>2.35</v>
      </c>
      <c r="AE171" s="29">
        <v>1190</v>
      </c>
      <c r="AF171" s="29">
        <v>394788</v>
      </c>
      <c r="AG171" s="25">
        <v>6.38</v>
      </c>
      <c r="AH171" s="29">
        <v>1848.1910081245724</v>
      </c>
      <c r="AI171" s="27" t="s">
        <v>837</v>
      </c>
      <c r="AJ171" s="27">
        <v>102.43318024389585</v>
      </c>
      <c r="AK171" s="27">
        <v>122.51004769684293</v>
      </c>
      <c r="AL171" s="27">
        <v>224.94</v>
      </c>
      <c r="AM171" s="27">
        <v>191.55539999999999</v>
      </c>
      <c r="AN171" s="27">
        <v>57</v>
      </c>
      <c r="AO171" s="30">
        <v>3.2207499999999998</v>
      </c>
      <c r="AP171" s="27">
        <v>139.5</v>
      </c>
      <c r="AQ171" s="27">
        <v>182</v>
      </c>
      <c r="AR171" s="27">
        <v>91</v>
      </c>
      <c r="AS171" s="27">
        <v>10</v>
      </c>
      <c r="AT171" s="27">
        <v>517</v>
      </c>
      <c r="AU171" s="27">
        <v>6.59</v>
      </c>
      <c r="AV171" s="27">
        <v>10.49</v>
      </c>
      <c r="AW171" s="27">
        <v>4.55</v>
      </c>
      <c r="AX171" s="27">
        <v>22.5</v>
      </c>
      <c r="AY171" s="27">
        <v>38</v>
      </c>
      <c r="AZ171" s="27">
        <v>3.24</v>
      </c>
      <c r="BA171" s="27">
        <v>0.98</v>
      </c>
      <c r="BB171" s="27">
        <v>12.68</v>
      </c>
      <c r="BC171" s="27">
        <v>22.24</v>
      </c>
      <c r="BD171" s="27">
        <v>20.75</v>
      </c>
      <c r="BE171" s="27">
        <v>25.29</v>
      </c>
      <c r="BF171" s="27">
        <v>80</v>
      </c>
      <c r="BG171" s="27">
        <v>8.3333333333333339</v>
      </c>
      <c r="BH171" s="27">
        <v>7.56</v>
      </c>
      <c r="BI171" s="27">
        <v>20</v>
      </c>
      <c r="BJ171" s="27">
        <v>2.78</v>
      </c>
      <c r="BK171" s="27">
        <v>57</v>
      </c>
      <c r="BL171" s="27">
        <v>9.5299999999999994</v>
      </c>
      <c r="BM171" s="27">
        <v>10.49</v>
      </c>
    </row>
    <row r="172" spans="1:65" x14ac:dyDescent="0.25">
      <c r="A172" s="13">
        <v>3833500800</v>
      </c>
      <c r="B172" t="s">
        <v>511</v>
      </c>
      <c r="C172" t="s">
        <v>516</v>
      </c>
      <c r="D172" t="s">
        <v>517</v>
      </c>
      <c r="E172" s="27">
        <v>13.24</v>
      </c>
      <c r="F172" s="27">
        <v>5.38</v>
      </c>
      <c r="G172" s="27">
        <v>4.55</v>
      </c>
      <c r="H172" s="27">
        <v>1.42</v>
      </c>
      <c r="I172" s="27">
        <v>1.03</v>
      </c>
      <c r="J172" s="27">
        <v>4.4800000000000004</v>
      </c>
      <c r="K172" s="27">
        <v>4.93</v>
      </c>
      <c r="L172" s="27">
        <v>1.6</v>
      </c>
      <c r="M172" s="27">
        <v>3.73</v>
      </c>
      <c r="N172" s="27">
        <v>4.25</v>
      </c>
      <c r="O172" s="27">
        <v>0.57722727265000007</v>
      </c>
      <c r="P172" s="27">
        <v>1.98</v>
      </c>
      <c r="Q172" s="27">
        <v>3.55</v>
      </c>
      <c r="R172" s="27">
        <v>4.5199999999999996</v>
      </c>
      <c r="S172" s="27">
        <v>6.57</v>
      </c>
      <c r="T172" s="27">
        <v>3.41</v>
      </c>
      <c r="U172" s="27">
        <v>5.01</v>
      </c>
      <c r="V172" s="27">
        <v>1.43</v>
      </c>
      <c r="W172" s="27">
        <v>2.29</v>
      </c>
      <c r="X172" s="27">
        <v>1.82</v>
      </c>
      <c r="Y172" s="27">
        <v>18.71</v>
      </c>
      <c r="Z172" s="27">
        <v>6.18</v>
      </c>
      <c r="AA172" s="27">
        <v>3.21</v>
      </c>
      <c r="AB172" s="27">
        <v>1.65</v>
      </c>
      <c r="AC172" s="27">
        <v>3.59</v>
      </c>
      <c r="AD172" s="27">
        <v>2.46</v>
      </c>
      <c r="AE172" s="29">
        <v>1038</v>
      </c>
      <c r="AF172" s="29">
        <v>397400</v>
      </c>
      <c r="AG172" s="25">
        <v>6.54</v>
      </c>
      <c r="AH172" s="29">
        <v>1891.7260839692347</v>
      </c>
      <c r="AI172" s="27" t="s">
        <v>837</v>
      </c>
      <c r="AJ172" s="27">
        <v>88.560973821125017</v>
      </c>
      <c r="AK172" s="27">
        <v>103.8411049</v>
      </c>
      <c r="AL172" s="27">
        <v>192.4</v>
      </c>
      <c r="AM172" s="27">
        <v>194.55539999999999</v>
      </c>
      <c r="AN172" s="27">
        <v>75.33</v>
      </c>
      <c r="AO172" s="30">
        <v>3.2728333333333337</v>
      </c>
      <c r="AP172" s="27">
        <v>130.19999999999999</v>
      </c>
      <c r="AQ172" s="27">
        <v>166.95</v>
      </c>
      <c r="AR172" s="27">
        <v>125.75</v>
      </c>
      <c r="AS172" s="27">
        <v>10.01</v>
      </c>
      <c r="AT172" s="27">
        <v>526.35</v>
      </c>
      <c r="AU172" s="27">
        <v>5.49</v>
      </c>
      <c r="AV172" s="27">
        <v>11.59</v>
      </c>
      <c r="AW172" s="27">
        <v>4.99</v>
      </c>
      <c r="AX172" s="27">
        <v>19.329999999999998</v>
      </c>
      <c r="AY172" s="27">
        <v>43.5</v>
      </c>
      <c r="AZ172" s="27">
        <v>3.05</v>
      </c>
      <c r="BA172" s="27">
        <v>0.98</v>
      </c>
      <c r="BB172" s="27">
        <v>15</v>
      </c>
      <c r="BC172" s="27">
        <v>45</v>
      </c>
      <c r="BD172" s="27">
        <v>45</v>
      </c>
      <c r="BE172" s="27">
        <v>44</v>
      </c>
      <c r="BF172" s="27">
        <v>95</v>
      </c>
      <c r="BG172" s="27">
        <v>20.02</v>
      </c>
      <c r="BH172" s="27">
        <v>13.29</v>
      </c>
      <c r="BI172" s="27">
        <v>5</v>
      </c>
      <c r="BJ172" s="27">
        <v>3.29</v>
      </c>
      <c r="BK172" s="27">
        <v>49.67</v>
      </c>
      <c r="BL172" s="27">
        <v>10.404999999999999</v>
      </c>
      <c r="BM172" s="27">
        <v>10.32</v>
      </c>
    </row>
    <row r="173" spans="1:65" x14ac:dyDescent="0.25">
      <c r="A173" s="13">
        <v>3917140250</v>
      </c>
      <c r="B173" t="s">
        <v>518</v>
      </c>
      <c r="C173" t="s">
        <v>519</v>
      </c>
      <c r="D173" t="s">
        <v>520</v>
      </c>
      <c r="E173" s="27">
        <v>12.95</v>
      </c>
      <c r="F173" s="27">
        <v>5.31</v>
      </c>
      <c r="G173" s="27">
        <v>5.15</v>
      </c>
      <c r="H173" s="27">
        <v>1.7</v>
      </c>
      <c r="I173" s="27">
        <v>1.19</v>
      </c>
      <c r="J173" s="27">
        <v>4.76</v>
      </c>
      <c r="K173" s="27">
        <v>5.2</v>
      </c>
      <c r="L173" s="27">
        <v>1.67</v>
      </c>
      <c r="M173" s="27">
        <v>4.7</v>
      </c>
      <c r="N173" s="27">
        <v>4.3099999999999996</v>
      </c>
      <c r="O173" s="27">
        <v>0.69</v>
      </c>
      <c r="P173" s="27">
        <v>1.99</v>
      </c>
      <c r="Q173" s="27">
        <v>3.78</v>
      </c>
      <c r="R173" s="27">
        <v>4.43</v>
      </c>
      <c r="S173" s="27">
        <v>6.46</v>
      </c>
      <c r="T173" s="27">
        <v>4.07</v>
      </c>
      <c r="U173" s="27">
        <v>5.34</v>
      </c>
      <c r="V173" s="27">
        <v>1.52</v>
      </c>
      <c r="W173" s="27">
        <v>2.52</v>
      </c>
      <c r="X173" s="27">
        <v>1.92</v>
      </c>
      <c r="Y173" s="27">
        <v>19.91</v>
      </c>
      <c r="Z173" s="27">
        <v>8.01</v>
      </c>
      <c r="AA173" s="27">
        <v>3.82</v>
      </c>
      <c r="AB173" s="27">
        <v>1.77</v>
      </c>
      <c r="AC173" s="27">
        <v>3.82</v>
      </c>
      <c r="AD173" s="27">
        <v>2.7</v>
      </c>
      <c r="AE173" s="29">
        <v>1213.57</v>
      </c>
      <c r="AF173" s="29">
        <v>401667</v>
      </c>
      <c r="AG173" s="25">
        <v>6.78</v>
      </c>
      <c r="AH173" s="29">
        <v>1959.9145973043267</v>
      </c>
      <c r="AI173" s="27" t="s">
        <v>837</v>
      </c>
      <c r="AJ173" s="27">
        <v>86.626371105416681</v>
      </c>
      <c r="AK173" s="27">
        <v>106.55250504022484</v>
      </c>
      <c r="AL173" s="27">
        <v>193.18</v>
      </c>
      <c r="AM173" s="27">
        <v>186.50835000000001</v>
      </c>
      <c r="AN173" s="27">
        <v>75</v>
      </c>
      <c r="AO173" s="30">
        <v>3.2630999999999997</v>
      </c>
      <c r="AP173" s="27">
        <v>106.6</v>
      </c>
      <c r="AQ173" s="27">
        <v>161.6</v>
      </c>
      <c r="AR173" s="27">
        <v>107.4</v>
      </c>
      <c r="AS173" s="27">
        <v>10.52</v>
      </c>
      <c r="AT173" s="27">
        <v>516.27</v>
      </c>
      <c r="AU173" s="27">
        <v>4.8499999999999996</v>
      </c>
      <c r="AV173" s="27">
        <v>11.99</v>
      </c>
      <c r="AW173" s="27">
        <v>4.8499999999999996</v>
      </c>
      <c r="AX173" s="27">
        <v>25</v>
      </c>
      <c r="AY173" s="27">
        <v>37.6</v>
      </c>
      <c r="AZ173" s="27">
        <v>3.06</v>
      </c>
      <c r="BA173" s="27">
        <v>1.43</v>
      </c>
      <c r="BB173" s="27">
        <v>12.5</v>
      </c>
      <c r="BC173" s="27">
        <v>46</v>
      </c>
      <c r="BD173" s="27">
        <v>35.6</v>
      </c>
      <c r="BE173" s="27">
        <v>39.450000000000003</v>
      </c>
      <c r="BF173" s="27">
        <v>105.39</v>
      </c>
      <c r="BG173" s="27">
        <v>11.4925</v>
      </c>
      <c r="BH173" s="27">
        <v>13.58</v>
      </c>
      <c r="BI173" s="27">
        <v>17</v>
      </c>
      <c r="BJ173" s="27">
        <v>3.42</v>
      </c>
      <c r="BK173" s="27">
        <v>63.52</v>
      </c>
      <c r="BL173" s="27">
        <v>10.99</v>
      </c>
      <c r="BM173" s="27">
        <v>15.03</v>
      </c>
    </row>
    <row r="174" spans="1:65" x14ac:dyDescent="0.25">
      <c r="A174" s="13">
        <v>3917460300</v>
      </c>
      <c r="B174" t="s">
        <v>518</v>
      </c>
      <c r="C174" t="s">
        <v>521</v>
      </c>
      <c r="D174" t="s">
        <v>522</v>
      </c>
      <c r="E174" s="27">
        <v>13.07</v>
      </c>
      <c r="F174" s="27">
        <v>5.32</v>
      </c>
      <c r="G174" s="27">
        <v>5.3</v>
      </c>
      <c r="H174" s="27">
        <v>1.44</v>
      </c>
      <c r="I174" s="27">
        <v>1.1000000000000001</v>
      </c>
      <c r="J174" s="27">
        <v>4.49</v>
      </c>
      <c r="K174" s="27">
        <v>4.59</v>
      </c>
      <c r="L174" s="27">
        <v>1.71</v>
      </c>
      <c r="M174" s="27">
        <v>4.38</v>
      </c>
      <c r="N174" s="27">
        <v>5.05</v>
      </c>
      <c r="O174" s="27">
        <v>0.79</v>
      </c>
      <c r="P174" s="27">
        <v>1.98</v>
      </c>
      <c r="Q174" s="27">
        <v>4.05</v>
      </c>
      <c r="R174" s="27">
        <v>4.46</v>
      </c>
      <c r="S174" s="27">
        <v>6.49</v>
      </c>
      <c r="T174" s="27">
        <v>4.24</v>
      </c>
      <c r="U174" s="27">
        <v>5.24</v>
      </c>
      <c r="V174" s="27">
        <v>1.61</v>
      </c>
      <c r="W174" s="27">
        <v>2.54</v>
      </c>
      <c r="X174" s="27">
        <v>1.9</v>
      </c>
      <c r="Y174" s="27">
        <v>19.5</v>
      </c>
      <c r="Z174" s="27">
        <v>7.84</v>
      </c>
      <c r="AA174" s="27">
        <v>3.59</v>
      </c>
      <c r="AB174" s="27">
        <v>1.79</v>
      </c>
      <c r="AC174" s="27">
        <v>3.8</v>
      </c>
      <c r="AD174" s="27">
        <v>2.63</v>
      </c>
      <c r="AE174" s="29">
        <v>1435.83</v>
      </c>
      <c r="AF174" s="29">
        <v>364976</v>
      </c>
      <c r="AG174" s="25">
        <v>6.7200000000000006</v>
      </c>
      <c r="AH174" s="29">
        <v>1769.9653081705851</v>
      </c>
      <c r="AI174" s="27" t="s">
        <v>837</v>
      </c>
      <c r="AJ174" s="27">
        <v>96.919558140000007</v>
      </c>
      <c r="AK174" s="27">
        <v>107.42484119130903</v>
      </c>
      <c r="AL174" s="27">
        <v>204.34</v>
      </c>
      <c r="AM174" s="27">
        <v>186.80834999999999</v>
      </c>
      <c r="AN174" s="27">
        <v>54.49</v>
      </c>
      <c r="AO174" s="30">
        <v>3.4775999999999998</v>
      </c>
      <c r="AP174" s="27">
        <v>98.33</v>
      </c>
      <c r="AQ174" s="27">
        <v>121</v>
      </c>
      <c r="AR174" s="27">
        <v>108.2</v>
      </c>
      <c r="AS174" s="27">
        <v>10.58</v>
      </c>
      <c r="AT174" s="27">
        <v>478.12</v>
      </c>
      <c r="AU174" s="27">
        <v>5.03</v>
      </c>
      <c r="AV174" s="27">
        <v>9.19</v>
      </c>
      <c r="AW174" s="27">
        <v>4.21</v>
      </c>
      <c r="AX174" s="27">
        <v>24.6</v>
      </c>
      <c r="AY174" s="27">
        <v>34.33</v>
      </c>
      <c r="AZ174" s="27">
        <v>3.31</v>
      </c>
      <c r="BA174" s="27">
        <v>1.2</v>
      </c>
      <c r="BB174" s="27">
        <v>14.8</v>
      </c>
      <c r="BC174" s="27">
        <v>50.33</v>
      </c>
      <c r="BD174" s="27">
        <v>30.55</v>
      </c>
      <c r="BE174" s="27">
        <v>44.01</v>
      </c>
      <c r="BF174" s="27">
        <v>68.180000000000007</v>
      </c>
      <c r="BG174" s="27">
        <v>22.99</v>
      </c>
      <c r="BH174" s="27">
        <v>12.05</v>
      </c>
      <c r="BI174" s="27">
        <v>20.2</v>
      </c>
      <c r="BJ174" s="27">
        <v>3.49</v>
      </c>
      <c r="BK174" s="27">
        <v>54</v>
      </c>
      <c r="BL174" s="27">
        <v>10.83</v>
      </c>
      <c r="BM174" s="27">
        <v>14.91</v>
      </c>
    </row>
    <row r="175" spans="1:65" x14ac:dyDescent="0.25">
      <c r="A175" s="13">
        <v>3918140350</v>
      </c>
      <c r="B175" t="s">
        <v>518</v>
      </c>
      <c r="C175" t="s">
        <v>523</v>
      </c>
      <c r="D175" t="s">
        <v>524</v>
      </c>
      <c r="E175" s="27">
        <v>13.11</v>
      </c>
      <c r="F175" s="27">
        <v>5.34</v>
      </c>
      <c r="G175" s="27">
        <v>5.2</v>
      </c>
      <c r="H175" s="27">
        <v>1.38</v>
      </c>
      <c r="I175" s="27">
        <v>1.18</v>
      </c>
      <c r="J175" s="27">
        <v>4.7300000000000004</v>
      </c>
      <c r="K175" s="27">
        <v>5.19</v>
      </c>
      <c r="L175" s="27">
        <v>1.68</v>
      </c>
      <c r="M175" s="27">
        <v>4.66</v>
      </c>
      <c r="N175" s="27">
        <v>4.37</v>
      </c>
      <c r="O175" s="27">
        <v>0.71</v>
      </c>
      <c r="P175" s="27">
        <v>1.98</v>
      </c>
      <c r="Q175" s="27">
        <v>4.3499999999999996</v>
      </c>
      <c r="R175" s="27">
        <v>4.46</v>
      </c>
      <c r="S175" s="27">
        <v>6.52</v>
      </c>
      <c r="T175" s="27">
        <v>4.1500000000000004</v>
      </c>
      <c r="U175" s="27">
        <v>5.41</v>
      </c>
      <c r="V175" s="27">
        <v>1.56</v>
      </c>
      <c r="W175" s="27">
        <v>2.54</v>
      </c>
      <c r="X175" s="27">
        <v>1.91</v>
      </c>
      <c r="Y175" s="27">
        <v>19.940000000000001</v>
      </c>
      <c r="Z175" s="27">
        <v>8.16</v>
      </c>
      <c r="AA175" s="27">
        <v>3.82</v>
      </c>
      <c r="AB175" s="27">
        <v>1.82</v>
      </c>
      <c r="AC175" s="27">
        <v>3.84</v>
      </c>
      <c r="AD175" s="27">
        <v>2.68</v>
      </c>
      <c r="AE175" s="29">
        <v>1350.17</v>
      </c>
      <c r="AF175" s="29">
        <v>380092</v>
      </c>
      <c r="AG175" s="25">
        <v>6.28</v>
      </c>
      <c r="AH175" s="29">
        <v>1760.7847584817403</v>
      </c>
      <c r="AI175" s="27" t="s">
        <v>837</v>
      </c>
      <c r="AJ175" s="27">
        <v>94.488856187500005</v>
      </c>
      <c r="AK175" s="27">
        <v>81.381227675898359</v>
      </c>
      <c r="AL175" s="27">
        <v>175.87</v>
      </c>
      <c r="AM175" s="27">
        <v>186.05834999999999</v>
      </c>
      <c r="AN175" s="27">
        <v>41.98</v>
      </c>
      <c r="AO175" s="30">
        <v>3.37</v>
      </c>
      <c r="AP175" s="27">
        <v>61</v>
      </c>
      <c r="AQ175" s="27">
        <v>116.3</v>
      </c>
      <c r="AR175" s="27">
        <v>89.6</v>
      </c>
      <c r="AS175" s="27">
        <v>10.54</v>
      </c>
      <c r="AT175" s="27">
        <v>473.96</v>
      </c>
      <c r="AU175" s="27">
        <v>4.45</v>
      </c>
      <c r="AV175" s="27">
        <v>10.99</v>
      </c>
      <c r="AW175" s="27">
        <v>4.5</v>
      </c>
      <c r="AX175" s="27">
        <v>20.059999999999999</v>
      </c>
      <c r="AY175" s="27">
        <v>40.200000000000003</v>
      </c>
      <c r="AZ175" s="27">
        <v>3.24</v>
      </c>
      <c r="BA175" s="27">
        <v>1.45</v>
      </c>
      <c r="BB175" s="27">
        <v>18</v>
      </c>
      <c r="BC175" s="27">
        <v>38.96</v>
      </c>
      <c r="BD175" s="27">
        <v>30.6</v>
      </c>
      <c r="BE175" s="27">
        <v>38</v>
      </c>
      <c r="BF175" s="27">
        <v>89.3</v>
      </c>
      <c r="BG175" s="27">
        <v>14.99</v>
      </c>
      <c r="BH175" s="27">
        <v>12.4</v>
      </c>
      <c r="BI175" s="27">
        <v>19.2</v>
      </c>
      <c r="BJ175" s="27">
        <v>2.89</v>
      </c>
      <c r="BK175" s="27">
        <v>41.6</v>
      </c>
      <c r="BL175" s="27">
        <v>10.91</v>
      </c>
      <c r="BM175" s="27">
        <v>13.94</v>
      </c>
    </row>
    <row r="176" spans="1:65" x14ac:dyDescent="0.25">
      <c r="A176" s="13">
        <v>3919430400</v>
      </c>
      <c r="B176" t="s">
        <v>518</v>
      </c>
      <c r="C176" t="s">
        <v>525</v>
      </c>
      <c r="D176" t="s">
        <v>526</v>
      </c>
      <c r="E176" s="27">
        <v>12.98</v>
      </c>
      <c r="F176" s="27">
        <v>5.25</v>
      </c>
      <c r="G176" s="27">
        <v>5.05</v>
      </c>
      <c r="H176" s="27">
        <v>1.65</v>
      </c>
      <c r="I176" s="27">
        <v>1.1499999999999999</v>
      </c>
      <c r="J176" s="27">
        <v>4.74</v>
      </c>
      <c r="K176" s="27">
        <v>5.0999999999999996</v>
      </c>
      <c r="L176" s="27">
        <v>1.67</v>
      </c>
      <c r="M176" s="27">
        <v>4.5999999999999996</v>
      </c>
      <c r="N176" s="27">
        <v>4.32</v>
      </c>
      <c r="O176" s="27">
        <v>0.7</v>
      </c>
      <c r="P176" s="27">
        <v>1.96</v>
      </c>
      <c r="Q176" s="27">
        <v>3.68</v>
      </c>
      <c r="R176" s="27">
        <v>4.45</v>
      </c>
      <c r="S176" s="27">
        <v>6.48</v>
      </c>
      <c r="T176" s="27">
        <v>4.09</v>
      </c>
      <c r="U176" s="27">
        <v>5.24</v>
      </c>
      <c r="V176" s="27">
        <v>1.52</v>
      </c>
      <c r="W176" s="27">
        <v>2.5099999999999998</v>
      </c>
      <c r="X176" s="27">
        <v>1.86</v>
      </c>
      <c r="Y176" s="27">
        <v>19.559999999999999</v>
      </c>
      <c r="Z176" s="27">
        <v>7.83</v>
      </c>
      <c r="AA176" s="27">
        <v>3.79</v>
      </c>
      <c r="AB176" s="27">
        <v>1.8</v>
      </c>
      <c r="AC176" s="27">
        <v>3.74</v>
      </c>
      <c r="AD176" s="27">
        <v>2.63</v>
      </c>
      <c r="AE176" s="29">
        <v>1438.44</v>
      </c>
      <c r="AF176" s="29">
        <v>357173</v>
      </c>
      <c r="AG176" s="25">
        <v>6.7200000000000006</v>
      </c>
      <c r="AH176" s="29">
        <v>1732.124356163727</v>
      </c>
      <c r="AI176" s="27" t="s">
        <v>837</v>
      </c>
      <c r="AJ176" s="27">
        <v>88.551796135416666</v>
      </c>
      <c r="AK176" s="27">
        <v>112.23910115007702</v>
      </c>
      <c r="AL176" s="27">
        <v>200.79</v>
      </c>
      <c r="AM176" s="27">
        <v>187.67250000000001</v>
      </c>
      <c r="AN176" s="27">
        <v>52.2</v>
      </c>
      <c r="AO176" s="30">
        <v>3.2040000000000002</v>
      </c>
      <c r="AP176" s="27">
        <v>103.5</v>
      </c>
      <c r="AQ176" s="27">
        <v>158.75</v>
      </c>
      <c r="AR176" s="27">
        <v>118.2</v>
      </c>
      <c r="AS176" s="27">
        <v>10.45</v>
      </c>
      <c r="AT176" s="27">
        <v>499.19</v>
      </c>
      <c r="AU176" s="27">
        <v>4.54</v>
      </c>
      <c r="AV176" s="27">
        <v>12.75</v>
      </c>
      <c r="AW176" s="27">
        <v>5.09</v>
      </c>
      <c r="AX176" s="27">
        <v>22.6</v>
      </c>
      <c r="AY176" s="27">
        <v>40.590000000000003</v>
      </c>
      <c r="AZ176" s="27">
        <v>3.04</v>
      </c>
      <c r="BA176" s="27">
        <v>1.34</v>
      </c>
      <c r="BB176" s="27">
        <v>17.829999999999998</v>
      </c>
      <c r="BC176" s="27">
        <v>50.92</v>
      </c>
      <c r="BD176" s="27">
        <v>32.700000000000003</v>
      </c>
      <c r="BE176" s="27">
        <v>41.42</v>
      </c>
      <c r="BF176" s="27">
        <v>87.5</v>
      </c>
      <c r="BG176" s="27">
        <v>9.9166666666666661</v>
      </c>
      <c r="BH176" s="27">
        <v>12.5</v>
      </c>
      <c r="BI176" s="27">
        <v>15.8</v>
      </c>
      <c r="BJ176" s="27">
        <v>3.29</v>
      </c>
      <c r="BK176" s="27">
        <v>59</v>
      </c>
      <c r="BL176" s="27">
        <v>10.99</v>
      </c>
      <c r="BM176" s="27">
        <v>15.09</v>
      </c>
    </row>
    <row r="177" spans="1:65" x14ac:dyDescent="0.25">
      <c r="A177" s="13">
        <v>3922300425</v>
      </c>
      <c r="B177" t="s">
        <v>518</v>
      </c>
      <c r="C177" t="s">
        <v>527</v>
      </c>
      <c r="D177" t="s">
        <v>528</v>
      </c>
      <c r="E177" s="27">
        <v>12.96</v>
      </c>
      <c r="F177" s="27">
        <v>5.29</v>
      </c>
      <c r="G177" s="27">
        <v>4.49</v>
      </c>
      <c r="H177" s="27">
        <v>1.34</v>
      </c>
      <c r="I177" s="27">
        <v>1.08</v>
      </c>
      <c r="J177" s="27">
        <v>4.5599999999999996</v>
      </c>
      <c r="K177" s="27">
        <v>5.05</v>
      </c>
      <c r="L177" s="27">
        <v>1.63</v>
      </c>
      <c r="M177" s="27">
        <v>4.38</v>
      </c>
      <c r="N177" s="27">
        <v>4.22</v>
      </c>
      <c r="O177" s="27">
        <v>0.69</v>
      </c>
      <c r="P177" s="27">
        <v>1.98</v>
      </c>
      <c r="Q177" s="27">
        <v>4.0599999999999996</v>
      </c>
      <c r="R177" s="27">
        <v>4.49</v>
      </c>
      <c r="S177" s="27">
        <v>6.33</v>
      </c>
      <c r="T177" s="27">
        <v>3.95</v>
      </c>
      <c r="U177" s="27">
        <v>5.09</v>
      </c>
      <c r="V177" s="27">
        <v>1.5</v>
      </c>
      <c r="W177" s="27">
        <v>2.4300000000000002</v>
      </c>
      <c r="X177" s="27">
        <v>1.88</v>
      </c>
      <c r="Y177" s="27">
        <v>19.04</v>
      </c>
      <c r="Z177" s="27">
        <v>7.14</v>
      </c>
      <c r="AA177" s="27">
        <v>3.71</v>
      </c>
      <c r="AB177" s="27">
        <v>1.78</v>
      </c>
      <c r="AC177" s="27">
        <v>3.68</v>
      </c>
      <c r="AD177" s="27">
        <v>2.57</v>
      </c>
      <c r="AE177" s="29">
        <v>845</v>
      </c>
      <c r="AF177" s="29">
        <v>357376</v>
      </c>
      <c r="AG177" s="25">
        <v>6.1774999999999993</v>
      </c>
      <c r="AH177" s="29">
        <v>1637.7014940273928</v>
      </c>
      <c r="AI177" s="27" t="s">
        <v>837</v>
      </c>
      <c r="AJ177" s="27">
        <v>84.51770452083332</v>
      </c>
      <c r="AK177" s="27">
        <v>88.393537011610192</v>
      </c>
      <c r="AL177" s="27">
        <v>172.91</v>
      </c>
      <c r="AM177" s="27">
        <v>184.93334999999999</v>
      </c>
      <c r="AN177" s="27">
        <v>57</v>
      </c>
      <c r="AO177" s="30">
        <v>3.2555000000000001</v>
      </c>
      <c r="AP177" s="27">
        <v>78.33</v>
      </c>
      <c r="AQ177" s="27">
        <v>109.5</v>
      </c>
      <c r="AR177" s="27">
        <v>99.5</v>
      </c>
      <c r="AS177" s="27">
        <v>10.19</v>
      </c>
      <c r="AT177" s="27">
        <v>434.06</v>
      </c>
      <c r="AU177" s="27">
        <v>6.49</v>
      </c>
      <c r="AV177" s="27">
        <v>12.19</v>
      </c>
      <c r="AW177" s="27">
        <v>6.24</v>
      </c>
      <c r="AX177" s="27">
        <v>22.8</v>
      </c>
      <c r="AY177" s="27">
        <v>39.33</v>
      </c>
      <c r="AZ177" s="27">
        <v>3.12</v>
      </c>
      <c r="BA177" s="27">
        <v>1.29</v>
      </c>
      <c r="BB177" s="27">
        <v>20</v>
      </c>
      <c r="BC177" s="27">
        <v>55</v>
      </c>
      <c r="BD177" s="27">
        <v>45</v>
      </c>
      <c r="BE177" s="27">
        <v>48</v>
      </c>
      <c r="BF177" s="27">
        <v>80</v>
      </c>
      <c r="BG177" s="27">
        <v>17.916666666666668</v>
      </c>
      <c r="BH177" s="27">
        <v>11.69</v>
      </c>
      <c r="BI177" s="27">
        <v>12</v>
      </c>
      <c r="BJ177" s="27">
        <v>3.62</v>
      </c>
      <c r="BK177" s="27">
        <v>67.5</v>
      </c>
      <c r="BL177" s="27">
        <v>10.94</v>
      </c>
      <c r="BM177" s="27">
        <v>15.41</v>
      </c>
    </row>
    <row r="178" spans="1:65" x14ac:dyDescent="0.25">
      <c r="A178" s="13">
        <v>4011620100</v>
      </c>
      <c r="B178" t="s">
        <v>531</v>
      </c>
      <c r="C178" t="s">
        <v>829</v>
      </c>
      <c r="D178" t="s">
        <v>830</v>
      </c>
      <c r="E178" s="27">
        <v>13.22</v>
      </c>
      <c r="F178" s="27">
        <v>5.31</v>
      </c>
      <c r="G178" s="27">
        <v>4.54</v>
      </c>
      <c r="H178" s="27">
        <v>1.41</v>
      </c>
      <c r="I178" s="27">
        <v>1.01</v>
      </c>
      <c r="J178" s="27">
        <v>4.4800000000000004</v>
      </c>
      <c r="K178" s="27">
        <v>4.93</v>
      </c>
      <c r="L178" s="27">
        <v>1.63</v>
      </c>
      <c r="M178" s="27">
        <v>4.43</v>
      </c>
      <c r="N178" s="27">
        <v>4.33</v>
      </c>
      <c r="O178" s="27">
        <v>0.65030950613559313</v>
      </c>
      <c r="P178" s="27">
        <v>1.98</v>
      </c>
      <c r="Q178" s="27">
        <v>3.53</v>
      </c>
      <c r="R178" s="27">
        <v>4.5599999999999996</v>
      </c>
      <c r="S178" s="27">
        <v>6.77</v>
      </c>
      <c r="T178" s="27">
        <v>3.37</v>
      </c>
      <c r="U178" s="27">
        <v>5.15</v>
      </c>
      <c r="V178" s="27">
        <v>1.42</v>
      </c>
      <c r="W178" s="27">
        <v>2.2799999999999998</v>
      </c>
      <c r="X178" s="27">
        <v>1.76</v>
      </c>
      <c r="Y178" s="27">
        <v>18.47</v>
      </c>
      <c r="Z178" s="27">
        <v>6.17</v>
      </c>
      <c r="AA178" s="27">
        <v>3.3</v>
      </c>
      <c r="AB178" s="27">
        <v>1.68</v>
      </c>
      <c r="AC178" s="27">
        <v>3.59</v>
      </c>
      <c r="AD178" s="27">
        <v>2.46</v>
      </c>
      <c r="AE178" s="29">
        <v>1005</v>
      </c>
      <c r="AF178" s="29">
        <v>265475</v>
      </c>
      <c r="AG178" s="25">
        <v>7.03</v>
      </c>
      <c r="AH178" s="29">
        <v>1328.6728473007288</v>
      </c>
      <c r="AI178" s="27" t="s">
        <v>837</v>
      </c>
      <c r="AJ178" s="27">
        <v>107.47546216295176</v>
      </c>
      <c r="AK178" s="27">
        <v>81.283125581522938</v>
      </c>
      <c r="AL178" s="27">
        <v>188.76</v>
      </c>
      <c r="AM178" s="27">
        <v>192.8229</v>
      </c>
      <c r="AN178" s="27">
        <v>50</v>
      </c>
      <c r="AO178" s="30">
        <v>3.0919999999999996</v>
      </c>
      <c r="AP178" s="27">
        <v>127.09</v>
      </c>
      <c r="AQ178" s="27">
        <v>103.02</v>
      </c>
      <c r="AR178" s="27">
        <v>104.52</v>
      </c>
      <c r="AS178" s="27">
        <v>10.02</v>
      </c>
      <c r="AT178" s="27">
        <v>465.48</v>
      </c>
      <c r="AU178" s="27">
        <v>5.59</v>
      </c>
      <c r="AV178" s="27">
        <v>12.49</v>
      </c>
      <c r="AW178" s="27">
        <v>4.99</v>
      </c>
      <c r="AX178" s="27">
        <v>25</v>
      </c>
      <c r="AY178" s="27">
        <v>35</v>
      </c>
      <c r="AZ178" s="27">
        <v>3.19</v>
      </c>
      <c r="BA178" s="27">
        <v>0.98</v>
      </c>
      <c r="BB178" s="27">
        <v>11.38</v>
      </c>
      <c r="BC178" s="27">
        <v>55</v>
      </c>
      <c r="BD178" s="27">
        <v>36</v>
      </c>
      <c r="BE178" s="27">
        <v>49</v>
      </c>
      <c r="BF178" s="27">
        <v>65</v>
      </c>
      <c r="BG178" s="27">
        <v>2.99</v>
      </c>
      <c r="BH178" s="27">
        <v>12.49</v>
      </c>
      <c r="BI178" s="27">
        <v>15</v>
      </c>
      <c r="BJ178" s="27">
        <v>3.28</v>
      </c>
      <c r="BK178" s="27">
        <v>50</v>
      </c>
      <c r="BL178" s="27">
        <v>9.92</v>
      </c>
      <c r="BM178" s="27">
        <v>10.27</v>
      </c>
    </row>
    <row r="179" spans="1:65" x14ac:dyDescent="0.25">
      <c r="A179" s="13">
        <v>4046140800</v>
      </c>
      <c r="B179" t="s">
        <v>531</v>
      </c>
      <c r="C179" t="s">
        <v>543</v>
      </c>
      <c r="D179" t="s">
        <v>544</v>
      </c>
      <c r="E179" s="27">
        <v>13.22</v>
      </c>
      <c r="F179" s="27">
        <v>5.33</v>
      </c>
      <c r="G179" s="27">
        <v>4.5199999999999996</v>
      </c>
      <c r="H179" s="27">
        <v>1.39</v>
      </c>
      <c r="I179" s="27">
        <v>1.05</v>
      </c>
      <c r="J179" s="27">
        <v>4.49</v>
      </c>
      <c r="K179" s="27">
        <v>4.87</v>
      </c>
      <c r="L179" s="27">
        <v>1.6</v>
      </c>
      <c r="M179" s="27">
        <v>4.0599999999999996</v>
      </c>
      <c r="N179" s="27">
        <v>4.37</v>
      </c>
      <c r="O179" s="27">
        <v>0.67273397186440675</v>
      </c>
      <c r="P179" s="27">
        <v>1.98</v>
      </c>
      <c r="Q179" s="27">
        <v>3.58</v>
      </c>
      <c r="R179" s="27">
        <v>4.41</v>
      </c>
      <c r="S179" s="27">
        <v>6.26</v>
      </c>
      <c r="T179" s="27">
        <v>3.45</v>
      </c>
      <c r="U179" s="27">
        <v>5.0199999999999996</v>
      </c>
      <c r="V179" s="27">
        <v>1.43</v>
      </c>
      <c r="W179" s="27">
        <v>2.29</v>
      </c>
      <c r="X179" s="27">
        <v>1.81</v>
      </c>
      <c r="Y179" s="27">
        <v>18.71</v>
      </c>
      <c r="Z179" s="27">
        <v>6.16</v>
      </c>
      <c r="AA179" s="27">
        <v>3.56</v>
      </c>
      <c r="AB179" s="27">
        <v>1.64</v>
      </c>
      <c r="AC179" s="27">
        <v>3.51</v>
      </c>
      <c r="AD179" s="27">
        <v>2.36</v>
      </c>
      <c r="AE179" s="29">
        <v>937.33</v>
      </c>
      <c r="AF179" s="29">
        <v>320685</v>
      </c>
      <c r="AG179" s="25">
        <v>6.7050000000000001</v>
      </c>
      <c r="AH179" s="29">
        <v>1552.7800396568548</v>
      </c>
      <c r="AI179" s="27" t="s">
        <v>837</v>
      </c>
      <c r="AJ179" s="27">
        <v>89.294759815760187</v>
      </c>
      <c r="AK179" s="27">
        <v>92.071685467977389</v>
      </c>
      <c r="AL179" s="27">
        <v>181.36</v>
      </c>
      <c r="AM179" s="27">
        <v>191.9109</v>
      </c>
      <c r="AN179" s="27">
        <v>53</v>
      </c>
      <c r="AO179" s="30">
        <v>2.9609285714285716</v>
      </c>
      <c r="AP179" s="27">
        <v>121.5</v>
      </c>
      <c r="AQ179" s="27">
        <v>112.5</v>
      </c>
      <c r="AR179" s="27">
        <v>107.75</v>
      </c>
      <c r="AS179" s="27">
        <v>10.15</v>
      </c>
      <c r="AT179" s="27">
        <v>494.66</v>
      </c>
      <c r="AU179" s="27">
        <v>4.6900000000000004</v>
      </c>
      <c r="AV179" s="27">
        <v>11.69</v>
      </c>
      <c r="AW179" s="27">
        <v>4.9400000000000004</v>
      </c>
      <c r="AX179" s="27">
        <v>20</v>
      </c>
      <c r="AY179" s="27">
        <v>38.799999999999997</v>
      </c>
      <c r="AZ179" s="27">
        <v>3.07</v>
      </c>
      <c r="BA179" s="27">
        <v>1.02</v>
      </c>
      <c r="BB179" s="27">
        <v>16</v>
      </c>
      <c r="BC179" s="27">
        <v>28.93</v>
      </c>
      <c r="BD179" s="27">
        <v>23.49</v>
      </c>
      <c r="BE179" s="27">
        <v>29.18</v>
      </c>
      <c r="BF179" s="27">
        <v>94.8</v>
      </c>
      <c r="BG179" s="27">
        <v>8.3291666666666675</v>
      </c>
      <c r="BH179" s="27">
        <v>11.46</v>
      </c>
      <c r="BI179" s="27">
        <v>16</v>
      </c>
      <c r="BJ179" s="27">
        <v>3.92</v>
      </c>
      <c r="BK179" s="27">
        <v>69.53</v>
      </c>
      <c r="BL179" s="27">
        <v>10.39</v>
      </c>
      <c r="BM179" s="27">
        <v>10.98</v>
      </c>
    </row>
    <row r="180" spans="1:65" x14ac:dyDescent="0.25">
      <c r="A180" s="13">
        <v>4036420150</v>
      </c>
      <c r="B180" t="s">
        <v>531</v>
      </c>
      <c r="C180" t="s">
        <v>538</v>
      </c>
      <c r="D180" t="s">
        <v>539</v>
      </c>
      <c r="E180" s="27">
        <v>13.16</v>
      </c>
      <c r="F180" s="27">
        <v>5.31</v>
      </c>
      <c r="G180" s="27">
        <v>4.5</v>
      </c>
      <c r="H180" s="27">
        <v>1.4</v>
      </c>
      <c r="I180" s="27">
        <v>1.08</v>
      </c>
      <c r="J180" s="27">
        <v>4.49</v>
      </c>
      <c r="K180" s="27">
        <v>4.7699999999999996</v>
      </c>
      <c r="L180" s="27">
        <v>1.6</v>
      </c>
      <c r="M180" s="27">
        <v>3.96</v>
      </c>
      <c r="N180" s="27">
        <v>4.34</v>
      </c>
      <c r="O180" s="27">
        <v>0.69515843759322038</v>
      </c>
      <c r="P180" s="27">
        <v>1.98</v>
      </c>
      <c r="Q180" s="27">
        <v>3.6</v>
      </c>
      <c r="R180" s="27">
        <v>4.28</v>
      </c>
      <c r="S180" s="27">
        <v>6</v>
      </c>
      <c r="T180" s="27">
        <v>3.38</v>
      </c>
      <c r="U180" s="27">
        <v>4.95</v>
      </c>
      <c r="V180" s="27">
        <v>1.43</v>
      </c>
      <c r="W180" s="27">
        <v>2.29</v>
      </c>
      <c r="X180" s="27">
        <v>1.85</v>
      </c>
      <c r="Y180" s="27">
        <v>18.8</v>
      </c>
      <c r="Z180" s="27">
        <v>6.15</v>
      </c>
      <c r="AA180" s="27">
        <v>3.5</v>
      </c>
      <c r="AB180" s="27">
        <v>1.63</v>
      </c>
      <c r="AC180" s="27">
        <v>3.46</v>
      </c>
      <c r="AD180" s="27">
        <v>2.36</v>
      </c>
      <c r="AE180" s="29">
        <v>966.02</v>
      </c>
      <c r="AF180" s="29">
        <v>438144</v>
      </c>
      <c r="AG180" s="25">
        <v>6.41</v>
      </c>
      <c r="AH180" s="29">
        <v>2057.6145510395127</v>
      </c>
      <c r="AI180" s="27" t="s">
        <v>837</v>
      </c>
      <c r="AJ180" s="27">
        <v>91.575032183336035</v>
      </c>
      <c r="AK180" s="27">
        <v>91.41</v>
      </c>
      <c r="AL180" s="27">
        <v>182.99</v>
      </c>
      <c r="AM180" s="27">
        <v>191.8854</v>
      </c>
      <c r="AN180" s="27">
        <v>64.08</v>
      </c>
      <c r="AO180" s="30">
        <v>3.0015000000000001</v>
      </c>
      <c r="AP180" s="27">
        <v>124.5</v>
      </c>
      <c r="AQ180" s="27">
        <v>98.02</v>
      </c>
      <c r="AR180" s="27">
        <v>101.38</v>
      </c>
      <c r="AS180" s="27">
        <v>10.24</v>
      </c>
      <c r="AT180" s="27">
        <v>510.34</v>
      </c>
      <c r="AU180" s="27">
        <v>4.8899999999999997</v>
      </c>
      <c r="AV180" s="27">
        <v>11.66</v>
      </c>
      <c r="AW180" s="27">
        <v>4.84</v>
      </c>
      <c r="AX180" s="27">
        <v>19.25</v>
      </c>
      <c r="AY180" s="27">
        <v>40.9</v>
      </c>
      <c r="AZ180" s="27">
        <v>3.03</v>
      </c>
      <c r="BA180" s="27">
        <v>1.03</v>
      </c>
      <c r="BB180" s="27">
        <v>13.16</v>
      </c>
      <c r="BC180" s="27">
        <v>36</v>
      </c>
      <c r="BD180" s="27">
        <v>42</v>
      </c>
      <c r="BE180" s="27">
        <v>44</v>
      </c>
      <c r="BF180" s="27">
        <v>90.31</v>
      </c>
      <c r="BG180" s="27">
        <v>0.9900000000000001</v>
      </c>
      <c r="BH180" s="27">
        <v>11.03</v>
      </c>
      <c r="BI180" s="27">
        <v>16.670000000000002</v>
      </c>
      <c r="BJ180" s="27">
        <v>3.15</v>
      </c>
      <c r="BK180" s="27">
        <v>64.87</v>
      </c>
      <c r="BL180" s="27">
        <v>10.08</v>
      </c>
      <c r="BM180" s="27">
        <v>10.9</v>
      </c>
    </row>
    <row r="181" spans="1:65" x14ac:dyDescent="0.25">
      <c r="A181" s="13">
        <v>4021420200</v>
      </c>
      <c r="B181" t="s">
        <v>531</v>
      </c>
      <c r="C181" t="s">
        <v>532</v>
      </c>
      <c r="D181" t="s">
        <v>533</v>
      </c>
      <c r="E181" s="27">
        <v>13.16</v>
      </c>
      <c r="F181" s="27">
        <v>5.29</v>
      </c>
      <c r="G181" s="27">
        <v>4.53</v>
      </c>
      <c r="H181" s="27">
        <v>1.38</v>
      </c>
      <c r="I181" s="27">
        <v>1.03</v>
      </c>
      <c r="J181" s="27">
        <v>4.4800000000000004</v>
      </c>
      <c r="K181" s="27">
        <v>4.91</v>
      </c>
      <c r="L181" s="27">
        <v>1.61</v>
      </c>
      <c r="M181" s="27">
        <v>4.17</v>
      </c>
      <c r="N181" s="27">
        <v>4.3099999999999996</v>
      </c>
      <c r="O181" s="27">
        <v>0.56061164322033907</v>
      </c>
      <c r="P181" s="27">
        <v>1.98</v>
      </c>
      <c r="Q181" s="27">
        <v>3.54</v>
      </c>
      <c r="R181" s="27">
        <v>4.5</v>
      </c>
      <c r="S181" s="27">
        <v>6.5</v>
      </c>
      <c r="T181" s="27">
        <v>3.48</v>
      </c>
      <c r="U181" s="27">
        <v>5.03</v>
      </c>
      <c r="V181" s="27">
        <v>1.42</v>
      </c>
      <c r="W181" s="27">
        <v>2.2799999999999998</v>
      </c>
      <c r="X181" s="27">
        <v>1.79</v>
      </c>
      <c r="Y181" s="27">
        <v>18.48</v>
      </c>
      <c r="Z181" s="27">
        <v>6.15</v>
      </c>
      <c r="AA181" s="27">
        <v>3.77</v>
      </c>
      <c r="AB181" s="27">
        <v>1.63</v>
      </c>
      <c r="AC181" s="27">
        <v>3.54</v>
      </c>
      <c r="AD181" s="27">
        <v>2.4</v>
      </c>
      <c r="AE181" s="29">
        <v>935</v>
      </c>
      <c r="AF181" s="29">
        <v>365205</v>
      </c>
      <c r="AG181" s="25">
        <v>6.63</v>
      </c>
      <c r="AH181" s="29">
        <v>1754.7413719197648</v>
      </c>
      <c r="AI181" s="27" t="s">
        <v>837</v>
      </c>
      <c r="AJ181" s="27">
        <v>104.86969904123943</v>
      </c>
      <c r="AK181" s="27">
        <v>95.746065001310726</v>
      </c>
      <c r="AL181" s="27">
        <v>200.62</v>
      </c>
      <c r="AM181" s="27">
        <v>192.78540000000001</v>
      </c>
      <c r="AN181" s="27">
        <v>62.43</v>
      </c>
      <c r="AO181" s="30">
        <v>3.0225</v>
      </c>
      <c r="AP181" s="27">
        <v>109.5</v>
      </c>
      <c r="AQ181" s="27">
        <v>139</v>
      </c>
      <c r="AR181" s="27">
        <v>93.67</v>
      </c>
      <c r="AS181" s="27">
        <v>10.08</v>
      </c>
      <c r="AT181" s="27">
        <v>489</v>
      </c>
      <c r="AU181" s="27">
        <v>5.24</v>
      </c>
      <c r="AV181" s="27">
        <v>10.95</v>
      </c>
      <c r="AW181" s="27">
        <v>4.3899999999999997</v>
      </c>
      <c r="AX181" s="27">
        <v>25</v>
      </c>
      <c r="AY181" s="27">
        <v>35</v>
      </c>
      <c r="AZ181" s="27">
        <v>3.08</v>
      </c>
      <c r="BA181" s="27">
        <v>0.98</v>
      </c>
      <c r="BB181" s="27">
        <v>14.75</v>
      </c>
      <c r="BC181" s="27">
        <v>29.99</v>
      </c>
      <c r="BD181" s="27">
        <v>29.99</v>
      </c>
      <c r="BE181" s="27">
        <v>32.99</v>
      </c>
      <c r="BF181" s="27">
        <v>75</v>
      </c>
      <c r="BG181" s="27">
        <v>23.99</v>
      </c>
      <c r="BH181" s="27">
        <v>10</v>
      </c>
      <c r="BI181" s="27">
        <v>16</v>
      </c>
      <c r="BJ181" s="27">
        <v>3.38</v>
      </c>
      <c r="BK181" s="27">
        <v>54.25</v>
      </c>
      <c r="BL181" s="27">
        <v>10.33</v>
      </c>
      <c r="BM181" s="27">
        <v>10.8</v>
      </c>
    </row>
    <row r="182" spans="1:65" x14ac:dyDescent="0.25">
      <c r="A182" s="13">
        <v>4030020400</v>
      </c>
      <c r="B182" t="s">
        <v>531</v>
      </c>
      <c r="C182" t="s">
        <v>534</v>
      </c>
      <c r="D182" t="s">
        <v>535</v>
      </c>
      <c r="E182" s="27">
        <v>13.3</v>
      </c>
      <c r="F182" s="27">
        <v>5.39</v>
      </c>
      <c r="G182" s="27">
        <v>4.59</v>
      </c>
      <c r="H182" s="27">
        <v>1.39</v>
      </c>
      <c r="I182" s="27">
        <v>1.02</v>
      </c>
      <c r="J182" s="27">
        <v>4.5</v>
      </c>
      <c r="K182" s="27">
        <v>4.88</v>
      </c>
      <c r="L182" s="27">
        <v>1.56</v>
      </c>
      <c r="M182" s="27">
        <v>4.43</v>
      </c>
      <c r="N182" s="27">
        <v>4.33</v>
      </c>
      <c r="O182" s="27">
        <v>0.661521739</v>
      </c>
      <c r="P182" s="27">
        <v>1.98</v>
      </c>
      <c r="Q182" s="27">
        <v>3.54</v>
      </c>
      <c r="R182" s="27">
        <v>4.4800000000000004</v>
      </c>
      <c r="S182" s="27">
        <v>6.56</v>
      </c>
      <c r="T182" s="27">
        <v>3.43</v>
      </c>
      <c r="U182" s="27">
        <v>5.0199999999999996</v>
      </c>
      <c r="V182" s="27">
        <v>1.44</v>
      </c>
      <c r="W182" s="27">
        <v>2.31</v>
      </c>
      <c r="X182" s="27">
        <v>1.81</v>
      </c>
      <c r="Y182" s="27">
        <v>18.37</v>
      </c>
      <c r="Z182" s="27">
        <v>6.12</v>
      </c>
      <c r="AA182" s="27">
        <v>3.31</v>
      </c>
      <c r="AB182" s="27">
        <v>1.64</v>
      </c>
      <c r="AC182" s="27">
        <v>3.6</v>
      </c>
      <c r="AD182" s="27">
        <v>2.44</v>
      </c>
      <c r="AE182" s="29">
        <v>895</v>
      </c>
      <c r="AF182" s="29">
        <v>254500</v>
      </c>
      <c r="AG182" s="25">
        <v>6.69</v>
      </c>
      <c r="AH182" s="29">
        <v>1230.4084891471923</v>
      </c>
      <c r="AI182" s="27" t="s">
        <v>837</v>
      </c>
      <c r="AJ182" s="27">
        <v>127.2578980597762</v>
      </c>
      <c r="AK182" s="27">
        <v>52.893289193976727</v>
      </c>
      <c r="AL182" s="27">
        <v>180.15</v>
      </c>
      <c r="AM182" s="27">
        <v>196.37954999999999</v>
      </c>
      <c r="AN182" s="27">
        <v>62</v>
      </c>
      <c r="AO182" s="30">
        <v>2.9177499999999998</v>
      </c>
      <c r="AP182" s="27">
        <v>150</v>
      </c>
      <c r="AQ182" s="27">
        <v>125</v>
      </c>
      <c r="AR182" s="27">
        <v>102</v>
      </c>
      <c r="AS182" s="27">
        <v>9.98</v>
      </c>
      <c r="AT182" s="27">
        <v>525.67999999999995</v>
      </c>
      <c r="AU182" s="27">
        <v>4.59</v>
      </c>
      <c r="AV182" s="27">
        <v>12.49</v>
      </c>
      <c r="AW182" s="27">
        <v>4.8499999999999996</v>
      </c>
      <c r="AX182" s="27">
        <v>18.5</v>
      </c>
      <c r="AY182" s="27">
        <v>33</v>
      </c>
      <c r="AZ182" s="27">
        <v>3.14</v>
      </c>
      <c r="BA182" s="27">
        <v>1.39</v>
      </c>
      <c r="BB182" s="27">
        <v>21</v>
      </c>
      <c r="BC182" s="27">
        <v>25.49</v>
      </c>
      <c r="BD182" s="27">
        <v>24.99</v>
      </c>
      <c r="BE182" s="27">
        <v>29.69</v>
      </c>
      <c r="BF182" s="27">
        <v>90</v>
      </c>
      <c r="BG182" s="27">
        <v>13.25</v>
      </c>
      <c r="BH182" s="27">
        <v>11.29</v>
      </c>
      <c r="BI182" s="27">
        <v>12.5</v>
      </c>
      <c r="BJ182" s="27">
        <v>2.87</v>
      </c>
      <c r="BK182" s="27">
        <v>48</v>
      </c>
      <c r="BL182" s="27">
        <v>10.210000000000001</v>
      </c>
      <c r="BM182" s="27">
        <v>11.07</v>
      </c>
    </row>
    <row r="183" spans="1:65" x14ac:dyDescent="0.25">
      <c r="A183" s="13">
        <v>4034780550</v>
      </c>
      <c r="B183" t="s">
        <v>531</v>
      </c>
      <c r="C183" t="s">
        <v>536</v>
      </c>
      <c r="D183" t="s">
        <v>537</v>
      </c>
      <c r="E183" s="27">
        <v>13.51</v>
      </c>
      <c r="F183" s="27">
        <v>5.37</v>
      </c>
      <c r="G183" s="27">
        <v>4.33</v>
      </c>
      <c r="H183" s="27">
        <v>1.4</v>
      </c>
      <c r="I183" s="27">
        <v>1.02</v>
      </c>
      <c r="J183" s="27">
        <v>4.4800000000000004</v>
      </c>
      <c r="K183" s="27">
        <v>4.8099999999999996</v>
      </c>
      <c r="L183" s="27">
        <v>1.54</v>
      </c>
      <c r="M183" s="27">
        <v>4.2</v>
      </c>
      <c r="N183" s="27">
        <v>4.3899999999999997</v>
      </c>
      <c r="O183" s="27">
        <v>0.661521739</v>
      </c>
      <c r="P183" s="27">
        <v>1.98</v>
      </c>
      <c r="Q183" s="27">
        <v>3.56</v>
      </c>
      <c r="R183" s="27">
        <v>4.51</v>
      </c>
      <c r="S183" s="27">
        <v>6.6</v>
      </c>
      <c r="T183" s="27">
        <v>3.41</v>
      </c>
      <c r="U183" s="27">
        <v>5.09</v>
      </c>
      <c r="V183" s="27">
        <v>1.46</v>
      </c>
      <c r="W183" s="27">
        <v>2.2799999999999998</v>
      </c>
      <c r="X183" s="27">
        <v>1.75</v>
      </c>
      <c r="Y183" s="27">
        <v>18.38</v>
      </c>
      <c r="Z183" s="27">
        <v>6.17</v>
      </c>
      <c r="AA183" s="27">
        <v>3.48</v>
      </c>
      <c r="AB183" s="27">
        <v>1.7</v>
      </c>
      <c r="AC183" s="27">
        <v>3.54</v>
      </c>
      <c r="AD183" s="27">
        <v>2.4300000000000002</v>
      </c>
      <c r="AE183" s="29">
        <v>788</v>
      </c>
      <c r="AF183" s="29">
        <v>280398</v>
      </c>
      <c r="AG183" s="25">
        <v>6.69</v>
      </c>
      <c r="AH183" s="29">
        <v>1355.6152437716873</v>
      </c>
      <c r="AI183" s="27" t="s">
        <v>837</v>
      </c>
      <c r="AJ183" s="27">
        <v>104.27812287119964</v>
      </c>
      <c r="AK183" s="27">
        <v>88.302956616666677</v>
      </c>
      <c r="AL183" s="27">
        <v>192.57999999999998</v>
      </c>
      <c r="AM183" s="27">
        <v>192.8604</v>
      </c>
      <c r="AN183" s="27">
        <v>45</v>
      </c>
      <c r="AO183" s="30">
        <v>2.9314999999999998</v>
      </c>
      <c r="AP183" s="27">
        <v>99.5</v>
      </c>
      <c r="AQ183" s="27">
        <v>90.33</v>
      </c>
      <c r="AR183" s="27">
        <v>104.33</v>
      </c>
      <c r="AS183" s="27">
        <v>10.08</v>
      </c>
      <c r="AT183" s="27">
        <v>449.38</v>
      </c>
      <c r="AU183" s="27">
        <v>5.64</v>
      </c>
      <c r="AV183" s="27">
        <v>12.99</v>
      </c>
      <c r="AW183" s="27">
        <v>4.3899999999999997</v>
      </c>
      <c r="AX183" s="27">
        <v>21</v>
      </c>
      <c r="AY183" s="27">
        <v>27</v>
      </c>
      <c r="AZ183" s="27">
        <v>3.13</v>
      </c>
      <c r="BA183" s="27">
        <v>0.98</v>
      </c>
      <c r="BB183" s="27">
        <v>11.75</v>
      </c>
      <c r="BC183" s="27">
        <v>26.08</v>
      </c>
      <c r="BD183" s="27">
        <v>23.65</v>
      </c>
      <c r="BE183" s="27">
        <v>31.44</v>
      </c>
      <c r="BF183" s="27">
        <v>82.5</v>
      </c>
      <c r="BG183" s="27">
        <v>14.950000000000001</v>
      </c>
      <c r="BH183" s="27">
        <v>9.82</v>
      </c>
      <c r="BI183" s="27">
        <v>8.5</v>
      </c>
      <c r="BJ183" s="27">
        <v>2.79</v>
      </c>
      <c r="BK183" s="27">
        <v>35</v>
      </c>
      <c r="BL183" s="27">
        <v>10.82</v>
      </c>
      <c r="BM183" s="27">
        <v>10.31</v>
      </c>
    </row>
    <row r="184" spans="1:65" x14ac:dyDescent="0.25">
      <c r="A184" s="13">
        <v>4036420700</v>
      </c>
      <c r="B184" t="s">
        <v>531</v>
      </c>
      <c r="C184" t="s">
        <v>538</v>
      </c>
      <c r="D184" t="s">
        <v>540</v>
      </c>
      <c r="E184" s="27">
        <v>13.15</v>
      </c>
      <c r="F184" s="27">
        <v>5.37</v>
      </c>
      <c r="G184" s="27">
        <v>4.5199999999999996</v>
      </c>
      <c r="H184" s="27">
        <v>1.4</v>
      </c>
      <c r="I184" s="27">
        <v>1.06</v>
      </c>
      <c r="J184" s="27">
        <v>4.49</v>
      </c>
      <c r="K184" s="27">
        <v>4.82</v>
      </c>
      <c r="L184" s="27">
        <v>1.6</v>
      </c>
      <c r="M184" s="27">
        <v>4.01</v>
      </c>
      <c r="N184" s="27">
        <v>4.3499999999999996</v>
      </c>
      <c r="O184" s="27">
        <v>0.60546057467796621</v>
      </c>
      <c r="P184" s="27">
        <v>1.98</v>
      </c>
      <c r="Q184" s="27">
        <v>3.59</v>
      </c>
      <c r="R184" s="27">
        <v>4.3499999999999996</v>
      </c>
      <c r="S184" s="27">
        <v>6.2</v>
      </c>
      <c r="T184" s="27">
        <v>3.4</v>
      </c>
      <c r="U184" s="27">
        <v>5.01</v>
      </c>
      <c r="V184" s="27">
        <v>1.43</v>
      </c>
      <c r="W184" s="27">
        <v>2.29</v>
      </c>
      <c r="X184" s="27">
        <v>1.82</v>
      </c>
      <c r="Y184" s="27">
        <v>18.670000000000002</v>
      </c>
      <c r="Z184" s="27">
        <v>6.14</v>
      </c>
      <c r="AA184" s="27">
        <v>3.43</v>
      </c>
      <c r="AB184" s="27">
        <v>1.63</v>
      </c>
      <c r="AC184" s="27">
        <v>3.48</v>
      </c>
      <c r="AD184" s="27">
        <v>2.37</v>
      </c>
      <c r="AE184" s="29">
        <v>838.8</v>
      </c>
      <c r="AF184" s="29">
        <v>341391</v>
      </c>
      <c r="AG184" s="25">
        <v>6.69</v>
      </c>
      <c r="AH184" s="29">
        <v>1650.4926700135527</v>
      </c>
      <c r="AI184" s="27" t="s">
        <v>837</v>
      </c>
      <c r="AJ184" s="27">
        <v>96.969022161360044</v>
      </c>
      <c r="AK184" s="27">
        <v>89.4660516</v>
      </c>
      <c r="AL184" s="27">
        <v>186.44</v>
      </c>
      <c r="AM184" s="27">
        <v>192.0729</v>
      </c>
      <c r="AN184" s="27">
        <v>60.4</v>
      </c>
      <c r="AO184" s="30">
        <v>3.1204285714285716</v>
      </c>
      <c r="AP184" s="27">
        <v>118.2</v>
      </c>
      <c r="AQ184" s="27">
        <v>123.5</v>
      </c>
      <c r="AR184" s="27">
        <v>129.5</v>
      </c>
      <c r="AS184" s="27">
        <v>10.15</v>
      </c>
      <c r="AT184" s="27">
        <v>499.19</v>
      </c>
      <c r="AU184" s="27">
        <v>5.93</v>
      </c>
      <c r="AV184" s="27">
        <v>10.99</v>
      </c>
      <c r="AW184" s="27">
        <v>4.63</v>
      </c>
      <c r="AX184" s="27">
        <v>16</v>
      </c>
      <c r="AY184" s="27">
        <v>46</v>
      </c>
      <c r="AZ184" s="27">
        <v>3.08</v>
      </c>
      <c r="BA184" s="27">
        <v>1.01</v>
      </c>
      <c r="BB184" s="27">
        <v>13.35</v>
      </c>
      <c r="BC184" s="27">
        <v>22.01</v>
      </c>
      <c r="BD184" s="27">
        <v>14.02</v>
      </c>
      <c r="BE184" s="27">
        <v>20.63</v>
      </c>
      <c r="BF184" s="27">
        <v>61</v>
      </c>
      <c r="BG184" s="27">
        <v>14</v>
      </c>
      <c r="BH184" s="27">
        <v>9.17</v>
      </c>
      <c r="BI184" s="27">
        <v>12.4</v>
      </c>
      <c r="BJ184" s="27">
        <v>3.29</v>
      </c>
      <c r="BK184" s="27">
        <v>55.4</v>
      </c>
      <c r="BL184" s="27">
        <v>10.09</v>
      </c>
      <c r="BM184" s="27">
        <v>10.94</v>
      </c>
    </row>
    <row r="185" spans="1:65" x14ac:dyDescent="0.25">
      <c r="A185" s="13">
        <v>4038620712</v>
      </c>
      <c r="B185" t="s">
        <v>531</v>
      </c>
      <c r="C185" t="s">
        <v>541</v>
      </c>
      <c r="D185" t="s">
        <v>542</v>
      </c>
      <c r="E185" s="27">
        <v>13.54</v>
      </c>
      <c r="F185" s="27">
        <v>5.38</v>
      </c>
      <c r="G185" s="27">
        <v>4.58</v>
      </c>
      <c r="H185" s="27">
        <v>1.42</v>
      </c>
      <c r="I185" s="27">
        <v>1.04</v>
      </c>
      <c r="J185" s="27">
        <v>4.4800000000000004</v>
      </c>
      <c r="K185" s="27">
        <v>4.87</v>
      </c>
      <c r="L185" s="27">
        <v>1.6</v>
      </c>
      <c r="M185" s="27">
        <v>3.57</v>
      </c>
      <c r="N185" s="27">
        <v>4.43</v>
      </c>
      <c r="O185" s="27">
        <v>0.75121960191525428</v>
      </c>
      <c r="P185" s="27">
        <v>1.98</v>
      </c>
      <c r="Q185" s="27">
        <v>3.55</v>
      </c>
      <c r="R185" s="27">
        <v>4.45</v>
      </c>
      <c r="S185" s="27">
        <v>6.34</v>
      </c>
      <c r="T185" s="27">
        <v>3.37</v>
      </c>
      <c r="U185" s="27">
        <v>5.0999999999999996</v>
      </c>
      <c r="V185" s="27">
        <v>1.42</v>
      </c>
      <c r="W185" s="27">
        <v>2.2799999999999998</v>
      </c>
      <c r="X185" s="27">
        <v>1.75</v>
      </c>
      <c r="Y185" s="27">
        <v>18.61</v>
      </c>
      <c r="Z185" s="27">
        <v>6.18</v>
      </c>
      <c r="AA185" s="27">
        <v>3.3</v>
      </c>
      <c r="AB185" s="27">
        <v>1.56</v>
      </c>
      <c r="AC185" s="27">
        <v>3.52</v>
      </c>
      <c r="AD185" s="27">
        <v>2.44</v>
      </c>
      <c r="AE185" s="29">
        <v>555</v>
      </c>
      <c r="AF185" s="29">
        <v>360000</v>
      </c>
      <c r="AG185" s="25">
        <v>6.6266666666666652</v>
      </c>
      <c r="AH185" s="29">
        <v>1729.1371505194063</v>
      </c>
      <c r="AI185" s="27" t="s">
        <v>837</v>
      </c>
      <c r="AJ185" s="27">
        <v>96.115672612917123</v>
      </c>
      <c r="AK185" s="27">
        <v>100.07369240799339</v>
      </c>
      <c r="AL185" s="27">
        <v>196.19</v>
      </c>
      <c r="AM185" s="27">
        <v>193.0104</v>
      </c>
      <c r="AN185" s="27">
        <v>69.33</v>
      </c>
      <c r="AO185" s="30">
        <v>3.0975000000000001</v>
      </c>
      <c r="AP185" s="27">
        <v>116.25</v>
      </c>
      <c r="AQ185" s="27">
        <v>76.75</v>
      </c>
      <c r="AR185" s="27">
        <v>107.67</v>
      </c>
      <c r="AS185" s="27">
        <v>10.01</v>
      </c>
      <c r="AT185" s="27">
        <v>501.33</v>
      </c>
      <c r="AU185" s="27">
        <v>4.99</v>
      </c>
      <c r="AV185" s="27">
        <v>9.99</v>
      </c>
      <c r="AW185" s="27">
        <v>5.98</v>
      </c>
      <c r="AX185" s="27">
        <v>13.5</v>
      </c>
      <c r="AY185" s="27">
        <v>32.5</v>
      </c>
      <c r="AZ185" s="27">
        <v>3.15</v>
      </c>
      <c r="BA185" s="27">
        <v>0.98</v>
      </c>
      <c r="BB185" s="27">
        <v>18</v>
      </c>
      <c r="BC185" s="27">
        <v>24.97</v>
      </c>
      <c r="BD185" s="27">
        <v>13.99</v>
      </c>
      <c r="BE185" s="27">
        <v>17.149999999999999</v>
      </c>
      <c r="BF185" s="27">
        <v>75</v>
      </c>
      <c r="BG185" s="27">
        <v>8.3291666666666675</v>
      </c>
      <c r="BH185" s="27">
        <v>8.27</v>
      </c>
      <c r="BI185" s="27">
        <v>14</v>
      </c>
      <c r="BJ185" s="27">
        <v>3.03</v>
      </c>
      <c r="BK185" s="27">
        <v>43.75</v>
      </c>
      <c r="BL185" s="27">
        <v>10.41</v>
      </c>
      <c r="BM185" s="27">
        <v>11.38</v>
      </c>
    </row>
    <row r="186" spans="1:65" x14ac:dyDescent="0.25">
      <c r="A186" s="13">
        <v>4046140865</v>
      </c>
      <c r="B186" t="s">
        <v>531</v>
      </c>
      <c r="C186" t="s">
        <v>543</v>
      </c>
      <c r="D186" t="s">
        <v>545</v>
      </c>
      <c r="E186" s="27">
        <v>13.225</v>
      </c>
      <c r="F186" s="27">
        <v>5.3599999999999994</v>
      </c>
      <c r="G186" s="27">
        <v>4.5</v>
      </c>
      <c r="H186" s="27">
        <v>1.4</v>
      </c>
      <c r="I186" s="27">
        <v>1.07</v>
      </c>
      <c r="J186" s="27">
        <v>4.49</v>
      </c>
      <c r="K186" s="27">
        <v>4.8650000000000002</v>
      </c>
      <c r="L186" s="27">
        <v>1.605</v>
      </c>
      <c r="M186" s="27">
        <v>3.98</v>
      </c>
      <c r="N186" s="27">
        <v>4.37</v>
      </c>
      <c r="O186" s="27">
        <v>0.65030950613559313</v>
      </c>
      <c r="P186" s="27">
        <v>1.98</v>
      </c>
      <c r="Q186" s="27">
        <v>3.6</v>
      </c>
      <c r="R186" s="27">
        <v>4.34</v>
      </c>
      <c r="S186" s="27">
        <v>5.9499999999999993</v>
      </c>
      <c r="T186" s="27">
        <v>3.48</v>
      </c>
      <c r="U186" s="27">
        <v>4.97</v>
      </c>
      <c r="V186" s="27">
        <v>1.4249999999999998</v>
      </c>
      <c r="W186" s="27">
        <v>2.29</v>
      </c>
      <c r="X186" s="27">
        <v>1.82</v>
      </c>
      <c r="Y186" s="27">
        <v>18.78</v>
      </c>
      <c r="Z186" s="27">
        <v>6.1550000000000002</v>
      </c>
      <c r="AA186" s="27">
        <v>3.48</v>
      </c>
      <c r="AB186" s="27">
        <v>1.62</v>
      </c>
      <c r="AC186" s="27">
        <v>3.4750000000000001</v>
      </c>
      <c r="AD186" s="27">
        <v>2.33</v>
      </c>
      <c r="AE186" s="29">
        <v>1266.4000000000001</v>
      </c>
      <c r="AF186" s="29">
        <v>387833</v>
      </c>
      <c r="AG186" s="25">
        <v>6.8199999999999994</v>
      </c>
      <c r="AH186" s="29">
        <v>1900.1624824907315</v>
      </c>
      <c r="AI186" s="27" t="s">
        <v>837</v>
      </c>
      <c r="AJ186" s="27">
        <v>89.2675031490935</v>
      </c>
      <c r="AK186" s="27">
        <v>91.41125570653189</v>
      </c>
      <c r="AL186" s="27">
        <v>180.68</v>
      </c>
      <c r="AM186" s="27">
        <v>196.90455</v>
      </c>
      <c r="AN186" s="27">
        <v>39.79</v>
      </c>
      <c r="AO186" s="30">
        <v>3.1920000000000002</v>
      </c>
      <c r="AP186" s="27">
        <v>103.8</v>
      </c>
      <c r="AQ186" s="27">
        <v>98.8</v>
      </c>
      <c r="AR186" s="27">
        <v>97.2</v>
      </c>
      <c r="AS186" s="27">
        <v>10.17</v>
      </c>
      <c r="AT186" s="27">
        <v>499</v>
      </c>
      <c r="AU186" s="27">
        <v>4.49</v>
      </c>
      <c r="AV186" s="27">
        <v>12.34</v>
      </c>
      <c r="AW186" s="27">
        <v>4.84</v>
      </c>
      <c r="AX186" s="27">
        <v>22.4</v>
      </c>
      <c r="AY186" s="27">
        <v>37</v>
      </c>
      <c r="AZ186" s="27">
        <v>3.0149999999999997</v>
      </c>
      <c r="BA186" s="27">
        <v>1.0150000000000001</v>
      </c>
      <c r="BB186" s="27">
        <v>14.63</v>
      </c>
      <c r="BC186" s="27">
        <v>44.5</v>
      </c>
      <c r="BD186" s="27">
        <v>34.5</v>
      </c>
      <c r="BE186" s="27">
        <v>46.95</v>
      </c>
      <c r="BF186" s="27">
        <v>95.67</v>
      </c>
      <c r="BG186" s="27">
        <v>8.3291666666666675</v>
      </c>
      <c r="BH186" s="27">
        <v>9.8000000000000007</v>
      </c>
      <c r="BI186" s="27">
        <v>15</v>
      </c>
      <c r="BJ186" s="27">
        <v>3.52</v>
      </c>
      <c r="BK186" s="27">
        <v>57.79</v>
      </c>
      <c r="BL186" s="27">
        <v>10.385</v>
      </c>
      <c r="BM186" s="27">
        <v>10.94</v>
      </c>
    </row>
    <row r="187" spans="1:65" x14ac:dyDescent="0.25">
      <c r="A187" s="13">
        <v>4121660400</v>
      </c>
      <c r="B187" t="s">
        <v>546</v>
      </c>
      <c r="C187" t="s">
        <v>839</v>
      </c>
      <c r="D187" t="s">
        <v>840</v>
      </c>
      <c r="E187" s="27">
        <v>13.05</v>
      </c>
      <c r="F187" s="27">
        <v>5.32</v>
      </c>
      <c r="G187" s="27">
        <v>5.19</v>
      </c>
      <c r="H187" s="27">
        <v>1.46</v>
      </c>
      <c r="I187" s="27">
        <v>1.29</v>
      </c>
      <c r="J187" s="27">
        <v>4.83</v>
      </c>
      <c r="K187" s="27">
        <v>4.96</v>
      </c>
      <c r="L187" s="27">
        <v>1.69</v>
      </c>
      <c r="M187" s="27">
        <v>4.96</v>
      </c>
      <c r="N187" s="27">
        <v>3.49</v>
      </c>
      <c r="O187" s="27">
        <v>0.85</v>
      </c>
      <c r="P187" s="27">
        <v>1.98</v>
      </c>
      <c r="Q187" s="27">
        <v>4.5199999999999996</v>
      </c>
      <c r="R187" s="27">
        <v>4.6100000000000003</v>
      </c>
      <c r="S187" s="27">
        <v>6.99</v>
      </c>
      <c r="T187" s="27">
        <v>4.37</v>
      </c>
      <c r="U187" s="27">
        <v>5.29</v>
      </c>
      <c r="V187" s="27">
        <v>1.66</v>
      </c>
      <c r="W187" s="27">
        <v>2.71</v>
      </c>
      <c r="X187" s="27">
        <v>2.2200000000000002</v>
      </c>
      <c r="Y187" s="27">
        <v>21.08</v>
      </c>
      <c r="Z187" s="27">
        <v>8.2200000000000006</v>
      </c>
      <c r="AA187" s="27">
        <v>3.85</v>
      </c>
      <c r="AB187" s="27">
        <v>1.71</v>
      </c>
      <c r="AC187" s="27">
        <v>3.77</v>
      </c>
      <c r="AD187" s="27">
        <v>2.66</v>
      </c>
      <c r="AE187" s="29">
        <v>1588.75</v>
      </c>
      <c r="AF187" s="29">
        <v>641232</v>
      </c>
      <c r="AG187" s="25">
        <v>6.7099999999999991</v>
      </c>
      <c r="AH187" s="29">
        <v>3106.4874205506139</v>
      </c>
      <c r="AI187" s="27" t="s">
        <v>837</v>
      </c>
      <c r="AJ187" s="27">
        <v>89.166669550000009</v>
      </c>
      <c r="AK187" s="27">
        <v>90.152944789743898</v>
      </c>
      <c r="AL187" s="27">
        <v>179.32</v>
      </c>
      <c r="AM187" s="27">
        <v>188.0712</v>
      </c>
      <c r="AN187" s="27">
        <v>59.33</v>
      </c>
      <c r="AO187" s="30">
        <v>3.552</v>
      </c>
      <c r="AP187" s="27">
        <v>125.5</v>
      </c>
      <c r="AQ187" s="27">
        <v>111.5</v>
      </c>
      <c r="AR187" s="27">
        <v>128</v>
      </c>
      <c r="AS187" s="27">
        <v>11.39</v>
      </c>
      <c r="AT187" s="27">
        <v>332</v>
      </c>
      <c r="AU187" s="27">
        <v>6.26</v>
      </c>
      <c r="AV187" s="27">
        <v>12.99</v>
      </c>
      <c r="AW187" s="27">
        <v>4.99</v>
      </c>
      <c r="AX187" s="27">
        <v>25.25</v>
      </c>
      <c r="AY187" s="27">
        <v>43.8</v>
      </c>
      <c r="AZ187" s="27">
        <v>3.1</v>
      </c>
      <c r="BA187" s="27">
        <v>1.46</v>
      </c>
      <c r="BB187" s="27">
        <v>16.38</v>
      </c>
      <c r="BC187" s="27">
        <v>32.75</v>
      </c>
      <c r="BD187" s="27">
        <v>22.75</v>
      </c>
      <c r="BE187" s="27">
        <v>23.84</v>
      </c>
      <c r="BF187" s="27">
        <v>95</v>
      </c>
      <c r="BG187" s="27">
        <v>11.99</v>
      </c>
      <c r="BH187" s="27">
        <v>10.81</v>
      </c>
      <c r="BI187" s="27">
        <v>19.25</v>
      </c>
      <c r="BJ187" s="27">
        <v>3.29</v>
      </c>
      <c r="BK187" s="27">
        <v>75.33</v>
      </c>
      <c r="BL187" s="27">
        <v>12.36</v>
      </c>
      <c r="BM187" s="27">
        <v>13.43</v>
      </c>
    </row>
    <row r="188" spans="1:65" x14ac:dyDescent="0.25">
      <c r="A188" s="13">
        <v>4138900600</v>
      </c>
      <c r="B188" t="s">
        <v>546</v>
      </c>
      <c r="C188" t="s">
        <v>547</v>
      </c>
      <c r="D188" t="s">
        <v>548</v>
      </c>
      <c r="E188" s="27">
        <v>13.07</v>
      </c>
      <c r="F188" s="27">
        <v>5.3</v>
      </c>
      <c r="G188" s="27">
        <v>5.39</v>
      </c>
      <c r="H188" s="27">
        <v>1.46</v>
      </c>
      <c r="I188" s="27">
        <v>1.42</v>
      </c>
      <c r="J188" s="27">
        <v>5.05</v>
      </c>
      <c r="K188" s="27">
        <v>4.9000000000000004</v>
      </c>
      <c r="L188" s="27">
        <v>1.67</v>
      </c>
      <c r="M188" s="27">
        <v>5.0199999999999996</v>
      </c>
      <c r="N188" s="27">
        <v>3.55</v>
      </c>
      <c r="O188" s="27">
        <v>0.83</v>
      </c>
      <c r="P188" s="27">
        <v>1.99</v>
      </c>
      <c r="Q188" s="27">
        <v>4.58</v>
      </c>
      <c r="R188" s="27">
        <v>4.68</v>
      </c>
      <c r="S188" s="27">
        <v>6.93</v>
      </c>
      <c r="T188" s="27">
        <v>4.33</v>
      </c>
      <c r="U188" s="27">
        <v>5.49</v>
      </c>
      <c r="V188" s="27">
        <v>1.7</v>
      </c>
      <c r="W188" s="27">
        <v>2.69</v>
      </c>
      <c r="X188" s="27">
        <v>2.27</v>
      </c>
      <c r="Y188" s="27">
        <v>21.55</v>
      </c>
      <c r="Z188" s="27">
        <v>8.4</v>
      </c>
      <c r="AA188" s="27">
        <v>3.97</v>
      </c>
      <c r="AB188" s="27">
        <v>1.76</v>
      </c>
      <c r="AC188" s="27">
        <v>4.1100000000000003</v>
      </c>
      <c r="AD188" s="27">
        <v>2.78</v>
      </c>
      <c r="AE188" s="29">
        <v>2545.3000000000002</v>
      </c>
      <c r="AF188" s="29">
        <v>701098</v>
      </c>
      <c r="AG188" s="25">
        <v>6.3333333333333321</v>
      </c>
      <c r="AH188" s="29">
        <v>3266.1382369169451</v>
      </c>
      <c r="AI188" s="27" t="s">
        <v>837</v>
      </c>
      <c r="AJ188" s="27">
        <v>89.166669550000009</v>
      </c>
      <c r="AK188" s="27">
        <v>90.152944789743898</v>
      </c>
      <c r="AL188" s="27">
        <v>179.32</v>
      </c>
      <c r="AM188" s="27">
        <v>183.45705000000001</v>
      </c>
      <c r="AN188" s="27">
        <v>81.67</v>
      </c>
      <c r="AO188" s="30">
        <v>3.8439999999999994</v>
      </c>
      <c r="AP188" s="27">
        <v>127.49</v>
      </c>
      <c r="AQ188" s="27">
        <v>166.73</v>
      </c>
      <c r="AR188" s="27">
        <v>121.23</v>
      </c>
      <c r="AS188" s="27">
        <v>11.48</v>
      </c>
      <c r="AT188" s="27">
        <v>356.25</v>
      </c>
      <c r="AU188" s="27">
        <v>6.69</v>
      </c>
      <c r="AV188" s="27">
        <v>11.82</v>
      </c>
      <c r="AW188" s="27">
        <v>5.21</v>
      </c>
      <c r="AX188" s="27">
        <v>38.33</v>
      </c>
      <c r="AY188" s="27">
        <v>60</v>
      </c>
      <c r="AZ188" s="27">
        <v>3.06</v>
      </c>
      <c r="BA188" s="27">
        <v>1.56</v>
      </c>
      <c r="BB188" s="27">
        <v>21.3</v>
      </c>
      <c r="BC188" s="27">
        <v>35.1</v>
      </c>
      <c r="BD188" s="27">
        <v>21.52</v>
      </c>
      <c r="BE188" s="27">
        <v>31.07</v>
      </c>
      <c r="BF188" s="27">
        <v>75.400000000000006</v>
      </c>
      <c r="BG188" s="27">
        <v>5</v>
      </c>
      <c r="BH188" s="27">
        <v>13.42</v>
      </c>
      <c r="BI188" s="27">
        <v>17.75</v>
      </c>
      <c r="BJ188" s="27">
        <v>3.29</v>
      </c>
      <c r="BK188" s="27">
        <v>89</v>
      </c>
      <c r="BL188" s="27">
        <v>12.33</v>
      </c>
      <c r="BM188" s="27">
        <v>13.41</v>
      </c>
    </row>
    <row r="189" spans="1:65" x14ac:dyDescent="0.25">
      <c r="A189" s="13">
        <v>4210900075</v>
      </c>
      <c r="B189" t="s">
        <v>549</v>
      </c>
      <c r="C189" t="s">
        <v>550</v>
      </c>
      <c r="D189" t="s">
        <v>551</v>
      </c>
      <c r="E189" s="27">
        <v>13.02</v>
      </c>
      <c r="F189" s="27">
        <v>5.28</v>
      </c>
      <c r="G189" s="27">
        <v>4.8600000000000003</v>
      </c>
      <c r="H189" s="27">
        <v>1.47</v>
      </c>
      <c r="I189" s="27">
        <v>1.1200000000000001</v>
      </c>
      <c r="J189" s="27">
        <v>4.5199999999999996</v>
      </c>
      <c r="K189" s="27">
        <v>4.5999999999999996</v>
      </c>
      <c r="L189" s="27">
        <v>1.78</v>
      </c>
      <c r="M189" s="27">
        <v>4.67</v>
      </c>
      <c r="N189" s="27">
        <v>5.0599999999999996</v>
      </c>
      <c r="O189" s="27">
        <v>0.67</v>
      </c>
      <c r="P189" s="27">
        <v>1.89</v>
      </c>
      <c r="Q189" s="27">
        <v>3.98</v>
      </c>
      <c r="R189" s="27">
        <v>4.37</v>
      </c>
      <c r="S189" s="27">
        <v>6.12</v>
      </c>
      <c r="T189" s="27">
        <v>3.93</v>
      </c>
      <c r="U189" s="27">
        <v>5.0999999999999996</v>
      </c>
      <c r="V189" s="27">
        <v>1.47</v>
      </c>
      <c r="W189" s="27">
        <v>2.37</v>
      </c>
      <c r="X189" s="27">
        <v>1.88</v>
      </c>
      <c r="Y189" s="27">
        <v>18.78</v>
      </c>
      <c r="Z189" s="27">
        <v>7.51</v>
      </c>
      <c r="AA189" s="27">
        <v>3.37</v>
      </c>
      <c r="AB189" s="27">
        <v>1.65</v>
      </c>
      <c r="AC189" s="27">
        <v>3.79</v>
      </c>
      <c r="AD189" s="27">
        <v>2.52</v>
      </c>
      <c r="AE189" s="29">
        <v>1818.7</v>
      </c>
      <c r="AF189" s="29">
        <v>492277</v>
      </c>
      <c r="AG189" s="25">
        <v>6.6151999999999989</v>
      </c>
      <c r="AH189" s="29">
        <v>2361.6857761860879</v>
      </c>
      <c r="AI189" s="27" t="s">
        <v>837</v>
      </c>
      <c r="AJ189" s="27">
        <v>98.438440500000013</v>
      </c>
      <c r="AK189" s="27">
        <v>115.74510491517624</v>
      </c>
      <c r="AL189" s="27">
        <v>214.19</v>
      </c>
      <c r="AM189" s="27">
        <v>196.91955000000002</v>
      </c>
      <c r="AN189" s="27">
        <v>68.81</v>
      </c>
      <c r="AO189" s="30">
        <v>3.4901249999999999</v>
      </c>
      <c r="AP189" s="27">
        <v>129.56</v>
      </c>
      <c r="AQ189" s="27">
        <v>89.8</v>
      </c>
      <c r="AR189" s="27">
        <v>125</v>
      </c>
      <c r="AS189" s="27">
        <v>10.61</v>
      </c>
      <c r="AT189" s="27">
        <v>498.33</v>
      </c>
      <c r="AU189" s="27">
        <v>6.73</v>
      </c>
      <c r="AV189" s="27">
        <v>12.29</v>
      </c>
      <c r="AW189" s="27">
        <v>6.69</v>
      </c>
      <c r="AX189" s="27">
        <v>22.56</v>
      </c>
      <c r="AY189" s="27">
        <v>49.57</v>
      </c>
      <c r="AZ189" s="27">
        <v>3.43</v>
      </c>
      <c r="BA189" s="27">
        <v>1.06</v>
      </c>
      <c r="BB189" s="27">
        <v>13.14</v>
      </c>
      <c r="BC189" s="27">
        <v>39.99</v>
      </c>
      <c r="BD189" s="27">
        <v>32</v>
      </c>
      <c r="BE189" s="27">
        <v>38.68</v>
      </c>
      <c r="BF189" s="27">
        <v>95.17</v>
      </c>
      <c r="BG189" s="27">
        <v>5</v>
      </c>
      <c r="BH189" s="27">
        <v>11.8</v>
      </c>
      <c r="BI189" s="27">
        <v>18.5</v>
      </c>
      <c r="BJ189" s="27">
        <v>3.29</v>
      </c>
      <c r="BK189" s="27">
        <v>67</v>
      </c>
      <c r="BL189" s="27">
        <v>11.18</v>
      </c>
      <c r="BM189" s="27">
        <v>14.99</v>
      </c>
    </row>
    <row r="190" spans="1:65" x14ac:dyDescent="0.25">
      <c r="A190" s="13">
        <v>4237964700</v>
      </c>
      <c r="B190" t="s">
        <v>549</v>
      </c>
      <c r="C190" t="s">
        <v>864</v>
      </c>
      <c r="D190" t="s">
        <v>552</v>
      </c>
      <c r="E190" s="27">
        <v>13.17</v>
      </c>
      <c r="F190" s="27">
        <v>5.63</v>
      </c>
      <c r="G190" s="27">
        <v>5.09</v>
      </c>
      <c r="H190" s="27">
        <v>1.48</v>
      </c>
      <c r="I190" s="27">
        <v>1.26</v>
      </c>
      <c r="J190" s="27">
        <v>4.66</v>
      </c>
      <c r="K190" s="27">
        <v>4.6500000000000004</v>
      </c>
      <c r="L190" s="27">
        <v>1.86</v>
      </c>
      <c r="M190" s="27">
        <v>5.14</v>
      </c>
      <c r="N190" s="27">
        <v>5.0599999999999996</v>
      </c>
      <c r="O190" s="27">
        <v>0.64</v>
      </c>
      <c r="P190" s="27">
        <v>2.0499999999999998</v>
      </c>
      <c r="Q190" s="27">
        <v>3.94</v>
      </c>
      <c r="R190" s="27">
        <v>4.49</v>
      </c>
      <c r="S190" s="27">
        <v>6.17</v>
      </c>
      <c r="T190" s="27">
        <v>4.42</v>
      </c>
      <c r="U190" s="27">
        <v>5.3</v>
      </c>
      <c r="V190" s="27">
        <v>1.71</v>
      </c>
      <c r="W190" s="27">
        <v>2.5499999999999998</v>
      </c>
      <c r="X190" s="27">
        <v>2.09</v>
      </c>
      <c r="Y190" s="27">
        <v>19.89</v>
      </c>
      <c r="Z190" s="27">
        <v>8.19</v>
      </c>
      <c r="AA190" s="27">
        <v>3.73</v>
      </c>
      <c r="AB190" s="27">
        <v>1.77</v>
      </c>
      <c r="AC190" s="27">
        <v>3.81</v>
      </c>
      <c r="AD190" s="27">
        <v>2.95</v>
      </c>
      <c r="AE190" s="29">
        <v>1599.17</v>
      </c>
      <c r="AF190" s="29">
        <v>435182</v>
      </c>
      <c r="AG190" s="25">
        <v>6.5099999999999989</v>
      </c>
      <c r="AH190" s="29">
        <v>2065.1316504070155</v>
      </c>
      <c r="AI190" s="27" t="s">
        <v>837</v>
      </c>
      <c r="AJ190" s="27">
        <v>110.41434321666667</v>
      </c>
      <c r="AK190" s="27">
        <v>106.92734722963725</v>
      </c>
      <c r="AL190" s="27">
        <v>217.34</v>
      </c>
      <c r="AM190" s="27">
        <v>198.30539999999999</v>
      </c>
      <c r="AN190" s="27">
        <v>69.17</v>
      </c>
      <c r="AO190" s="30">
        <v>3.4390000000000001</v>
      </c>
      <c r="AP190" s="27">
        <v>122</v>
      </c>
      <c r="AQ190" s="27">
        <v>136.66999999999999</v>
      </c>
      <c r="AR190" s="27">
        <v>101.67</v>
      </c>
      <c r="AS190" s="27">
        <v>10.95</v>
      </c>
      <c r="AT190" s="27">
        <v>397.17</v>
      </c>
      <c r="AU190" s="27">
        <v>4.25</v>
      </c>
      <c r="AV190" s="27">
        <v>11.9</v>
      </c>
      <c r="AW190" s="27">
        <v>4.54</v>
      </c>
      <c r="AX190" s="27">
        <v>23.92</v>
      </c>
      <c r="AY190" s="27">
        <v>67.14</v>
      </c>
      <c r="AZ190" s="27">
        <v>3.17</v>
      </c>
      <c r="BA190" s="27">
        <v>1.39</v>
      </c>
      <c r="BB190" s="27">
        <v>13.33</v>
      </c>
      <c r="BC190" s="27">
        <v>38</v>
      </c>
      <c r="BD190" s="27">
        <v>32</v>
      </c>
      <c r="BE190" s="27">
        <v>41.69</v>
      </c>
      <c r="BF190" s="27">
        <v>71</v>
      </c>
      <c r="BG190" s="27">
        <v>12.956666666666665</v>
      </c>
      <c r="BH190" s="27">
        <v>14</v>
      </c>
      <c r="BI190" s="27">
        <v>19.600000000000001</v>
      </c>
      <c r="BJ190" s="27">
        <v>3.27</v>
      </c>
      <c r="BK190" s="27">
        <v>80</v>
      </c>
      <c r="BL190" s="27">
        <v>11.84</v>
      </c>
      <c r="BM190" s="27">
        <v>14.26</v>
      </c>
    </row>
    <row r="191" spans="1:65" x14ac:dyDescent="0.25">
      <c r="A191" s="13">
        <v>4238300750</v>
      </c>
      <c r="B191" t="s">
        <v>549</v>
      </c>
      <c r="C191" t="s">
        <v>553</v>
      </c>
      <c r="D191" t="s">
        <v>554</v>
      </c>
      <c r="E191" s="27">
        <v>12.98</v>
      </c>
      <c r="F191" s="27">
        <v>5.32</v>
      </c>
      <c r="G191" s="27">
        <v>5.4</v>
      </c>
      <c r="H191" s="27">
        <v>1.47</v>
      </c>
      <c r="I191" s="27">
        <v>1.08</v>
      </c>
      <c r="J191" s="27">
        <v>4.5</v>
      </c>
      <c r="K191" s="27">
        <v>4.71</v>
      </c>
      <c r="L191" s="27">
        <v>1.7</v>
      </c>
      <c r="M191" s="27">
        <v>4.42</v>
      </c>
      <c r="N191" s="27">
        <v>5.16</v>
      </c>
      <c r="O191" s="27">
        <v>0.79</v>
      </c>
      <c r="P191" s="27">
        <v>1.98</v>
      </c>
      <c r="Q191" s="27">
        <v>3.74</v>
      </c>
      <c r="R191" s="27">
        <v>4.51</v>
      </c>
      <c r="S191" s="27">
        <v>6.56</v>
      </c>
      <c r="T191" s="27">
        <v>4.28</v>
      </c>
      <c r="U191" s="27">
        <v>5.21</v>
      </c>
      <c r="V191" s="27">
        <v>1.62</v>
      </c>
      <c r="W191" s="27">
        <v>2.54</v>
      </c>
      <c r="X191" s="27">
        <v>1.86</v>
      </c>
      <c r="Y191" s="27">
        <v>19.18</v>
      </c>
      <c r="Z191" s="27">
        <v>7.9</v>
      </c>
      <c r="AA191" s="27">
        <v>3.39</v>
      </c>
      <c r="AB191" s="27">
        <v>1.76</v>
      </c>
      <c r="AC191" s="27">
        <v>3.73</v>
      </c>
      <c r="AD191" s="27">
        <v>2.58</v>
      </c>
      <c r="AE191" s="29">
        <v>1307.8</v>
      </c>
      <c r="AF191" s="29">
        <v>442321</v>
      </c>
      <c r="AG191" s="25">
        <v>6.5099999999999989</v>
      </c>
      <c r="AH191" s="29">
        <v>2099.0093724916965</v>
      </c>
      <c r="AI191" s="27" t="s">
        <v>837</v>
      </c>
      <c r="AJ191" s="27">
        <v>126.59897100333336</v>
      </c>
      <c r="AK191" s="27">
        <v>128.80168956936691</v>
      </c>
      <c r="AL191" s="27">
        <v>255.4</v>
      </c>
      <c r="AM191" s="27">
        <v>196.80539999999999</v>
      </c>
      <c r="AN191" s="27">
        <v>65.2</v>
      </c>
      <c r="AO191" s="30">
        <v>3.7304285714285714</v>
      </c>
      <c r="AP191" s="27">
        <v>109.33</v>
      </c>
      <c r="AQ191" s="27">
        <v>104.1</v>
      </c>
      <c r="AR191" s="27">
        <v>112.6</v>
      </c>
      <c r="AS191" s="27">
        <v>10.4</v>
      </c>
      <c r="AT191" s="27">
        <v>495.66</v>
      </c>
      <c r="AU191" s="27">
        <v>5.19</v>
      </c>
      <c r="AV191" s="27">
        <v>12.89</v>
      </c>
      <c r="AW191" s="27">
        <v>4.99</v>
      </c>
      <c r="AX191" s="27">
        <v>23.3</v>
      </c>
      <c r="AY191" s="27">
        <v>39.299999999999997</v>
      </c>
      <c r="AZ191" s="27">
        <v>3.29</v>
      </c>
      <c r="BA191" s="27">
        <v>1.23</v>
      </c>
      <c r="BB191" s="27">
        <v>15.44</v>
      </c>
      <c r="BC191" s="27">
        <v>24.49</v>
      </c>
      <c r="BD191" s="27">
        <v>21.66</v>
      </c>
      <c r="BE191" s="27">
        <v>22.49</v>
      </c>
      <c r="BF191" s="27">
        <v>81.3</v>
      </c>
      <c r="BG191" s="27">
        <v>12.133333333333333</v>
      </c>
      <c r="BH191" s="27">
        <v>12.33</v>
      </c>
      <c r="BI191" s="27">
        <v>16.100000000000001</v>
      </c>
      <c r="BJ191" s="27">
        <v>3.28</v>
      </c>
      <c r="BK191" s="27">
        <v>60.4</v>
      </c>
      <c r="BL191" s="27">
        <v>9.84</v>
      </c>
      <c r="BM191" s="27">
        <v>8.48</v>
      </c>
    </row>
    <row r="192" spans="1:65" x14ac:dyDescent="0.25">
      <c r="A192" s="13">
        <v>4239740825</v>
      </c>
      <c r="B192" t="s">
        <v>549</v>
      </c>
      <c r="C192" t="s">
        <v>555</v>
      </c>
      <c r="D192" t="s">
        <v>556</v>
      </c>
      <c r="E192" s="27">
        <v>12.89</v>
      </c>
      <c r="F192" s="27">
        <v>5.28</v>
      </c>
      <c r="G192" s="27">
        <v>4.88</v>
      </c>
      <c r="H192" s="27">
        <v>1.55</v>
      </c>
      <c r="I192" s="27">
        <v>1.08</v>
      </c>
      <c r="J192" s="27">
        <v>4.4800000000000004</v>
      </c>
      <c r="K192" s="27">
        <v>4.55</v>
      </c>
      <c r="L192" s="27">
        <v>1.71</v>
      </c>
      <c r="M192" s="27">
        <v>4.51</v>
      </c>
      <c r="N192" s="27">
        <v>5.08</v>
      </c>
      <c r="O192" s="27">
        <v>0.89</v>
      </c>
      <c r="P192" s="27">
        <v>1.97</v>
      </c>
      <c r="Q192" s="27">
        <v>4.1399999999999997</v>
      </c>
      <c r="R192" s="27">
        <v>4.45</v>
      </c>
      <c r="S192" s="27">
        <v>6.1</v>
      </c>
      <c r="T192" s="27">
        <v>3.8</v>
      </c>
      <c r="U192" s="27">
        <v>5.0199999999999996</v>
      </c>
      <c r="V192" s="27">
        <v>1.45</v>
      </c>
      <c r="W192" s="27">
        <v>2.35</v>
      </c>
      <c r="X192" s="27">
        <v>1.84</v>
      </c>
      <c r="Y192" s="27">
        <v>18.600000000000001</v>
      </c>
      <c r="Z192" s="27">
        <v>7.13</v>
      </c>
      <c r="AA192" s="27">
        <v>3.35</v>
      </c>
      <c r="AB192" s="27">
        <v>1.67</v>
      </c>
      <c r="AC192" s="27">
        <v>3.74</v>
      </c>
      <c r="AD192" s="27">
        <v>2.5299999999999998</v>
      </c>
      <c r="AE192" s="29">
        <v>1718</v>
      </c>
      <c r="AF192" s="29">
        <v>427640</v>
      </c>
      <c r="AG192" s="25">
        <v>6.5099999999999989</v>
      </c>
      <c r="AH192" s="29">
        <v>2029.3415145388738</v>
      </c>
      <c r="AI192" s="27" t="s">
        <v>837</v>
      </c>
      <c r="AJ192" s="27">
        <v>53.301434795833337</v>
      </c>
      <c r="AK192" s="27">
        <v>115.74510491517624</v>
      </c>
      <c r="AL192" s="27">
        <v>169.05</v>
      </c>
      <c r="AM192" s="27">
        <v>196.91955000000002</v>
      </c>
      <c r="AN192" s="27">
        <v>66.650000000000006</v>
      </c>
      <c r="AO192" s="30">
        <v>3.68</v>
      </c>
      <c r="AP192" s="27">
        <v>123.25</v>
      </c>
      <c r="AQ192" s="27">
        <v>184.28</v>
      </c>
      <c r="AR192" s="27">
        <v>123.33</v>
      </c>
      <c r="AS192" s="27">
        <v>10.46</v>
      </c>
      <c r="AT192" s="27">
        <v>524.91999999999996</v>
      </c>
      <c r="AU192" s="27">
        <v>5.99</v>
      </c>
      <c r="AV192" s="27">
        <v>11.64</v>
      </c>
      <c r="AW192" s="27">
        <v>5.19</v>
      </c>
      <c r="AX192" s="27">
        <v>25</v>
      </c>
      <c r="AY192" s="27">
        <v>43</v>
      </c>
      <c r="AZ192" s="27">
        <v>3.32</v>
      </c>
      <c r="BA192" s="27">
        <v>1.07</v>
      </c>
      <c r="BB192" s="27">
        <v>16</v>
      </c>
      <c r="BC192" s="27">
        <v>40.98</v>
      </c>
      <c r="BD192" s="27">
        <v>33.979999999999997</v>
      </c>
      <c r="BE192" s="27">
        <v>35.81</v>
      </c>
      <c r="BF192" s="27">
        <v>136</v>
      </c>
      <c r="BG192" s="27">
        <v>15.166666666666666</v>
      </c>
      <c r="BH192" s="27">
        <v>10.75</v>
      </c>
      <c r="BI192" s="27">
        <v>15</v>
      </c>
      <c r="BJ192" s="27">
        <v>3.95</v>
      </c>
      <c r="BK192" s="27">
        <v>74.5</v>
      </c>
      <c r="BL192" s="27">
        <v>10.66</v>
      </c>
      <c r="BM192" s="27">
        <v>13.99</v>
      </c>
    </row>
    <row r="193" spans="1:65" x14ac:dyDescent="0.25">
      <c r="A193" s="13">
        <v>4242540815</v>
      </c>
      <c r="B193" t="s">
        <v>549</v>
      </c>
      <c r="C193" t="s">
        <v>843</v>
      </c>
      <c r="D193" t="s">
        <v>557</v>
      </c>
      <c r="E193" s="27">
        <v>12.82</v>
      </c>
      <c r="F193" s="27">
        <v>5.28</v>
      </c>
      <c r="G193" s="27">
        <v>4.95</v>
      </c>
      <c r="H193" s="27">
        <v>1.54</v>
      </c>
      <c r="I193" s="27">
        <v>1.17</v>
      </c>
      <c r="J193" s="27">
        <v>4.7300000000000004</v>
      </c>
      <c r="K193" s="27">
        <v>4.4800000000000004</v>
      </c>
      <c r="L193" s="27">
        <v>1.95</v>
      </c>
      <c r="M193" s="27">
        <v>5.04</v>
      </c>
      <c r="N193" s="27">
        <v>4.8499999999999996</v>
      </c>
      <c r="O193" s="27">
        <v>0.59</v>
      </c>
      <c r="P193" s="27">
        <v>1.98</v>
      </c>
      <c r="Q193" s="27">
        <v>3.96</v>
      </c>
      <c r="R193" s="27">
        <v>4.3499999999999996</v>
      </c>
      <c r="S193" s="27">
        <v>6.23</v>
      </c>
      <c r="T193" s="27">
        <v>4.05</v>
      </c>
      <c r="U193" s="27">
        <v>5.22</v>
      </c>
      <c r="V193" s="27">
        <v>1.51</v>
      </c>
      <c r="W193" s="27">
        <v>2.34</v>
      </c>
      <c r="X193" s="27">
        <v>1.84</v>
      </c>
      <c r="Y193" s="27">
        <v>19.02</v>
      </c>
      <c r="Z193" s="27">
        <v>7.59</v>
      </c>
      <c r="AA193" s="27">
        <v>3.49</v>
      </c>
      <c r="AB193" s="27">
        <v>1.78</v>
      </c>
      <c r="AC193" s="27">
        <v>3.77</v>
      </c>
      <c r="AD193" s="27">
        <v>2.56</v>
      </c>
      <c r="AE193" s="29">
        <v>1620</v>
      </c>
      <c r="AF193" s="29">
        <v>271441</v>
      </c>
      <c r="AG193" s="25">
        <v>6.63</v>
      </c>
      <c r="AH193" s="29">
        <v>1304.2229781500057</v>
      </c>
      <c r="AI193" s="27" t="s">
        <v>837</v>
      </c>
      <c r="AJ193" s="27">
        <v>98.438440500000013</v>
      </c>
      <c r="AK193" s="27">
        <v>106.82758943072209</v>
      </c>
      <c r="AL193" s="27">
        <v>205.26999999999998</v>
      </c>
      <c r="AM193" s="27">
        <v>195.30539999999999</v>
      </c>
      <c r="AN193" s="27">
        <v>53.27</v>
      </c>
      <c r="AO193" s="30">
        <v>3.6749999999999998</v>
      </c>
      <c r="AP193" s="27">
        <v>72</v>
      </c>
      <c r="AQ193" s="27">
        <v>87.5</v>
      </c>
      <c r="AR193" s="27">
        <v>117</v>
      </c>
      <c r="AS193" s="27">
        <v>10.59</v>
      </c>
      <c r="AT193" s="27">
        <v>479.99</v>
      </c>
      <c r="AU193" s="27">
        <v>5.39</v>
      </c>
      <c r="AV193" s="27">
        <v>11.32</v>
      </c>
      <c r="AW193" s="27">
        <v>5.19</v>
      </c>
      <c r="AX193" s="27">
        <v>25.75</v>
      </c>
      <c r="AY193" s="27">
        <v>32.67</v>
      </c>
      <c r="AZ193" s="27">
        <v>3.46</v>
      </c>
      <c r="BA193" s="27">
        <v>1.21</v>
      </c>
      <c r="BB193" s="27">
        <v>16.5</v>
      </c>
      <c r="BC193" s="27">
        <v>27</v>
      </c>
      <c r="BD193" s="27">
        <v>36</v>
      </c>
      <c r="BE193" s="27">
        <v>28.25</v>
      </c>
      <c r="BF193" s="27">
        <v>96.5</v>
      </c>
      <c r="BG193" s="27">
        <v>10.950000000000001</v>
      </c>
      <c r="BH193" s="27">
        <v>10</v>
      </c>
      <c r="BI193" s="27">
        <v>15</v>
      </c>
      <c r="BJ193" s="27">
        <v>4.4400000000000004</v>
      </c>
      <c r="BK193" s="27">
        <v>64.67</v>
      </c>
      <c r="BL193" s="27">
        <v>10.87</v>
      </c>
      <c r="BM193" s="27">
        <v>10.99</v>
      </c>
    </row>
    <row r="194" spans="1:65" x14ac:dyDescent="0.25">
      <c r="A194" s="13">
        <v>4242540900</v>
      </c>
      <c r="B194" t="s">
        <v>549</v>
      </c>
      <c r="C194" t="s">
        <v>843</v>
      </c>
      <c r="D194" t="s">
        <v>558</v>
      </c>
      <c r="E194" s="27">
        <v>13.15</v>
      </c>
      <c r="F194" s="27">
        <v>5.32</v>
      </c>
      <c r="G194" s="27">
        <v>4.83</v>
      </c>
      <c r="H194" s="27">
        <v>1.53</v>
      </c>
      <c r="I194" s="27">
        <v>1.08</v>
      </c>
      <c r="J194" s="27">
        <v>4.58</v>
      </c>
      <c r="K194" s="27">
        <v>4.5599999999999996</v>
      </c>
      <c r="L194" s="27">
        <v>1.88</v>
      </c>
      <c r="M194" s="27">
        <v>4.79</v>
      </c>
      <c r="N194" s="27">
        <v>4.95</v>
      </c>
      <c r="O194" s="27">
        <v>1.25</v>
      </c>
      <c r="P194" s="27">
        <v>1.98</v>
      </c>
      <c r="Q194" s="27">
        <v>3.85</v>
      </c>
      <c r="R194" s="27">
        <v>4.4000000000000004</v>
      </c>
      <c r="S194" s="27">
        <v>6.27</v>
      </c>
      <c r="T194" s="27">
        <v>3.93</v>
      </c>
      <c r="U194" s="27">
        <v>5.13</v>
      </c>
      <c r="V194" s="27">
        <v>1.48</v>
      </c>
      <c r="W194" s="27">
        <v>2.38</v>
      </c>
      <c r="X194" s="27">
        <v>1.86</v>
      </c>
      <c r="Y194" s="27">
        <v>18.45</v>
      </c>
      <c r="Z194" s="27">
        <v>7.58</v>
      </c>
      <c r="AA194" s="27">
        <v>3.38</v>
      </c>
      <c r="AB194" s="27">
        <v>1.74</v>
      </c>
      <c r="AC194" s="27">
        <v>3.79</v>
      </c>
      <c r="AD194" s="27">
        <v>2.5099999999999998</v>
      </c>
      <c r="AE194" s="29">
        <v>1457.25</v>
      </c>
      <c r="AF194" s="29">
        <v>274056</v>
      </c>
      <c r="AG194" s="25">
        <v>6.5900000000000016</v>
      </c>
      <c r="AH194" s="29">
        <v>1311.3547883337562</v>
      </c>
      <c r="AI194" s="27" t="s">
        <v>837</v>
      </c>
      <c r="AJ194" s="27">
        <v>98.438440500000013</v>
      </c>
      <c r="AK194" s="27">
        <v>106.82758943072209</v>
      </c>
      <c r="AL194" s="27">
        <v>205.26999999999998</v>
      </c>
      <c r="AM194" s="27">
        <v>195.30539999999999</v>
      </c>
      <c r="AN194" s="27">
        <v>59.87</v>
      </c>
      <c r="AO194" s="30">
        <v>3.6945000000000001</v>
      </c>
      <c r="AP194" s="27">
        <v>81</v>
      </c>
      <c r="AQ194" s="27">
        <v>102.74</v>
      </c>
      <c r="AR194" s="27">
        <v>110.67</v>
      </c>
      <c r="AS194" s="27">
        <v>10.56</v>
      </c>
      <c r="AT194" s="27">
        <v>479.99</v>
      </c>
      <c r="AU194" s="27">
        <v>5.66</v>
      </c>
      <c r="AV194" s="27">
        <v>10.66</v>
      </c>
      <c r="AW194" s="27">
        <v>4.72</v>
      </c>
      <c r="AX194" s="27">
        <v>26.25</v>
      </c>
      <c r="AY194" s="27">
        <v>36.67</v>
      </c>
      <c r="AZ194" s="27">
        <v>3.33</v>
      </c>
      <c r="BA194" s="27">
        <v>1.1000000000000001</v>
      </c>
      <c r="BB194" s="27">
        <v>13.73</v>
      </c>
      <c r="BC194" s="27">
        <v>27</v>
      </c>
      <c r="BD194" s="27">
        <v>30.5</v>
      </c>
      <c r="BE194" s="27">
        <v>36.99</v>
      </c>
      <c r="BF194" s="27">
        <v>89.25</v>
      </c>
      <c r="BG194" s="27">
        <v>8.9500000000000011</v>
      </c>
      <c r="BH194" s="27">
        <v>10.7</v>
      </c>
      <c r="BI194" s="27">
        <v>16.5</v>
      </c>
      <c r="BJ194" s="27">
        <v>4.25</v>
      </c>
      <c r="BK194" s="27">
        <v>59.5</v>
      </c>
      <c r="BL194" s="27">
        <v>12.99</v>
      </c>
      <c r="BM194" s="27">
        <v>10.99</v>
      </c>
    </row>
    <row r="195" spans="1:65" x14ac:dyDescent="0.25">
      <c r="A195" s="13">
        <v>4339300250</v>
      </c>
      <c r="B195" t="s">
        <v>559</v>
      </c>
      <c r="C195" t="s">
        <v>560</v>
      </c>
      <c r="D195" t="s">
        <v>561</v>
      </c>
      <c r="E195" s="27">
        <v>13.04</v>
      </c>
      <c r="F195" s="27">
        <v>5.32</v>
      </c>
      <c r="G195" s="27">
        <v>4.7300000000000004</v>
      </c>
      <c r="H195" s="27">
        <v>1.51</v>
      </c>
      <c r="I195" s="27">
        <v>1.2</v>
      </c>
      <c r="J195" s="27">
        <v>4.67</v>
      </c>
      <c r="K195" s="27">
        <v>4.7</v>
      </c>
      <c r="L195" s="27">
        <v>1.71</v>
      </c>
      <c r="M195" s="27">
        <v>4.62</v>
      </c>
      <c r="N195" s="27">
        <v>4.0199999999999996</v>
      </c>
      <c r="O195" s="27">
        <v>0.72799999999999998</v>
      </c>
      <c r="P195" s="27">
        <v>1.98</v>
      </c>
      <c r="Q195" s="27">
        <v>3.84</v>
      </c>
      <c r="R195" s="27">
        <v>4.5199999999999996</v>
      </c>
      <c r="S195" s="27">
        <v>5.81</v>
      </c>
      <c r="T195" s="27">
        <v>3.92</v>
      </c>
      <c r="U195" s="27">
        <v>5.23</v>
      </c>
      <c r="V195" s="27">
        <v>1.62</v>
      </c>
      <c r="W195" s="27">
        <v>2.35</v>
      </c>
      <c r="X195" s="27">
        <v>2.04</v>
      </c>
      <c r="Y195" s="27">
        <v>19.829999999999998</v>
      </c>
      <c r="Z195" s="27">
        <v>7.51</v>
      </c>
      <c r="AA195" s="27">
        <v>3.99</v>
      </c>
      <c r="AB195" s="27">
        <v>1.74</v>
      </c>
      <c r="AC195" s="27">
        <v>3.75</v>
      </c>
      <c r="AD195" s="27">
        <v>2.63</v>
      </c>
      <c r="AE195" s="29">
        <v>2257.5</v>
      </c>
      <c r="AF195" s="29">
        <v>470780</v>
      </c>
      <c r="AG195" s="25">
        <v>6.38</v>
      </c>
      <c r="AH195" s="29">
        <v>2203.9458210606358</v>
      </c>
      <c r="AI195" s="27" t="s">
        <v>837</v>
      </c>
      <c r="AJ195" s="27">
        <v>102.29806795833333</v>
      </c>
      <c r="AK195" s="27">
        <v>122.38120910057323</v>
      </c>
      <c r="AL195" s="27">
        <v>224.68</v>
      </c>
      <c r="AM195" s="27">
        <v>195.21539999999999</v>
      </c>
      <c r="AN195" s="27">
        <v>58.59</v>
      </c>
      <c r="AO195" s="30">
        <v>3.3026666666666662</v>
      </c>
      <c r="AP195" s="27">
        <v>110</v>
      </c>
      <c r="AQ195" s="27">
        <v>168.5</v>
      </c>
      <c r="AR195" s="27">
        <v>124.33</v>
      </c>
      <c r="AS195" s="27">
        <v>10.8</v>
      </c>
      <c r="AT195" s="27">
        <v>347.13</v>
      </c>
      <c r="AU195" s="27">
        <v>7.39</v>
      </c>
      <c r="AV195" s="27">
        <v>10.49</v>
      </c>
      <c r="AW195" s="27">
        <v>6.18</v>
      </c>
      <c r="AX195" s="27">
        <v>25</v>
      </c>
      <c r="AY195" s="27">
        <v>50.25</v>
      </c>
      <c r="AZ195" s="27">
        <v>2.89</v>
      </c>
      <c r="BA195" s="27">
        <v>1.1599999999999999</v>
      </c>
      <c r="BB195" s="27">
        <v>17.5</v>
      </c>
      <c r="BC195" s="27">
        <v>31.42</v>
      </c>
      <c r="BD195" s="27">
        <v>24.01</v>
      </c>
      <c r="BE195" s="27">
        <v>35.700000000000003</v>
      </c>
      <c r="BF195" s="27">
        <v>113.33</v>
      </c>
      <c r="BG195" s="27">
        <v>14.99</v>
      </c>
      <c r="BH195" s="27">
        <v>13.44</v>
      </c>
      <c r="BI195" s="27">
        <v>22.83</v>
      </c>
      <c r="BJ195" s="27">
        <v>3.42</v>
      </c>
      <c r="BK195" s="27">
        <v>91.75</v>
      </c>
      <c r="BL195" s="27">
        <v>10.76</v>
      </c>
      <c r="BM195" s="27">
        <v>14.51</v>
      </c>
    </row>
    <row r="196" spans="1:65" x14ac:dyDescent="0.25">
      <c r="A196" s="13">
        <v>4516700200</v>
      </c>
      <c r="B196" t="s">
        <v>562</v>
      </c>
      <c r="C196" t="s">
        <v>563</v>
      </c>
      <c r="D196" t="s">
        <v>564</v>
      </c>
      <c r="E196" s="27">
        <v>12.98</v>
      </c>
      <c r="F196" s="27">
        <v>5.27</v>
      </c>
      <c r="G196" s="27">
        <v>4.96</v>
      </c>
      <c r="H196" s="27">
        <v>1.67</v>
      </c>
      <c r="I196" s="27">
        <v>1.21</v>
      </c>
      <c r="J196" s="27">
        <v>4.53</v>
      </c>
      <c r="K196" s="27">
        <v>4.84</v>
      </c>
      <c r="L196" s="27">
        <v>1.78</v>
      </c>
      <c r="M196" s="27">
        <v>4.58</v>
      </c>
      <c r="N196" s="27">
        <v>5.54</v>
      </c>
      <c r="O196" s="27">
        <v>0.8</v>
      </c>
      <c r="P196" s="27">
        <v>1.9</v>
      </c>
      <c r="Q196" s="27">
        <v>3.95</v>
      </c>
      <c r="R196" s="27">
        <v>4.58</v>
      </c>
      <c r="S196" s="27">
        <v>6.4</v>
      </c>
      <c r="T196" s="27">
        <v>4.26</v>
      </c>
      <c r="U196" s="27">
        <v>5.27</v>
      </c>
      <c r="V196" s="27">
        <v>1.8</v>
      </c>
      <c r="W196" s="27">
        <v>2.56</v>
      </c>
      <c r="X196" s="27">
        <v>2</v>
      </c>
      <c r="Y196" s="27">
        <v>19.36</v>
      </c>
      <c r="Z196" s="27">
        <v>7.43</v>
      </c>
      <c r="AA196" s="27">
        <v>3.98</v>
      </c>
      <c r="AB196" s="27">
        <v>1.92</v>
      </c>
      <c r="AC196" s="27">
        <v>3.84</v>
      </c>
      <c r="AD196" s="27">
        <v>2.64</v>
      </c>
      <c r="AE196" s="29">
        <v>1642.88</v>
      </c>
      <c r="AF196" s="29">
        <v>446123</v>
      </c>
      <c r="AG196" s="25">
        <v>6.5566666666666666</v>
      </c>
      <c r="AH196" s="29">
        <v>2127.3352031902259</v>
      </c>
      <c r="AI196" s="27">
        <v>247.17281003413862</v>
      </c>
      <c r="AJ196" s="27" t="s">
        <v>837</v>
      </c>
      <c r="AK196" s="27" t="s">
        <v>837</v>
      </c>
      <c r="AL196" s="27">
        <v>247.17281003413862</v>
      </c>
      <c r="AM196" s="27">
        <v>194.2809</v>
      </c>
      <c r="AN196" s="27">
        <v>52.5</v>
      </c>
      <c r="AO196" s="30">
        <v>3.1386666666666665</v>
      </c>
      <c r="AP196" s="27">
        <v>77.790000000000006</v>
      </c>
      <c r="AQ196" s="27">
        <v>143</v>
      </c>
      <c r="AR196" s="27">
        <v>102</v>
      </c>
      <c r="AS196" s="27">
        <v>10.68</v>
      </c>
      <c r="AT196" s="27">
        <v>385.09</v>
      </c>
      <c r="AU196" s="27">
        <v>4.8600000000000003</v>
      </c>
      <c r="AV196" s="27">
        <v>8.99</v>
      </c>
      <c r="AW196" s="27">
        <v>4.84</v>
      </c>
      <c r="AX196" s="27">
        <v>23.5</v>
      </c>
      <c r="AY196" s="27">
        <v>61.33</v>
      </c>
      <c r="AZ196" s="27">
        <v>3.45</v>
      </c>
      <c r="BA196" s="27">
        <v>1.1599999999999999</v>
      </c>
      <c r="BB196" s="27">
        <v>15.5</v>
      </c>
      <c r="BC196" s="27">
        <v>32.11</v>
      </c>
      <c r="BD196" s="27">
        <v>22.5</v>
      </c>
      <c r="BE196" s="27">
        <v>29.75</v>
      </c>
      <c r="BF196" s="27">
        <v>92.5</v>
      </c>
      <c r="BG196" s="27">
        <v>8.25</v>
      </c>
      <c r="BH196" s="27">
        <v>11.25</v>
      </c>
      <c r="BI196" s="27">
        <v>17.5</v>
      </c>
      <c r="BJ196" s="27">
        <v>3.52</v>
      </c>
      <c r="BK196" s="27">
        <v>63.67</v>
      </c>
      <c r="BL196" s="27">
        <v>10.69</v>
      </c>
      <c r="BM196" s="27">
        <v>11.02</v>
      </c>
    </row>
    <row r="197" spans="1:65" x14ac:dyDescent="0.25">
      <c r="A197" s="13">
        <v>4517900300</v>
      </c>
      <c r="B197" t="s">
        <v>562</v>
      </c>
      <c r="C197" t="s">
        <v>565</v>
      </c>
      <c r="D197" t="s">
        <v>566</v>
      </c>
      <c r="E197" s="27">
        <v>13.12</v>
      </c>
      <c r="F197" s="27">
        <v>5.26</v>
      </c>
      <c r="G197" s="27">
        <v>4.91</v>
      </c>
      <c r="H197" s="27">
        <v>1.67</v>
      </c>
      <c r="I197" s="27">
        <v>1.07</v>
      </c>
      <c r="J197" s="27">
        <v>4.53</v>
      </c>
      <c r="K197" s="27">
        <v>4.96</v>
      </c>
      <c r="L197" s="27">
        <v>1.69</v>
      </c>
      <c r="M197" s="27">
        <v>4.37</v>
      </c>
      <c r="N197" s="27">
        <v>5.54</v>
      </c>
      <c r="O197" s="27">
        <v>0.71</v>
      </c>
      <c r="P197" s="27">
        <v>1.89</v>
      </c>
      <c r="Q197" s="27">
        <v>3.73</v>
      </c>
      <c r="R197" s="27">
        <v>4.46</v>
      </c>
      <c r="S197" s="27">
        <v>6.23</v>
      </c>
      <c r="T197" s="27">
        <v>4.01</v>
      </c>
      <c r="U197" s="27">
        <v>5.01</v>
      </c>
      <c r="V197" s="27">
        <v>1.6</v>
      </c>
      <c r="W197" s="27">
        <v>2.52</v>
      </c>
      <c r="X197" s="27">
        <v>1.83</v>
      </c>
      <c r="Y197" s="27">
        <v>18.78</v>
      </c>
      <c r="Z197" s="27">
        <v>6.56</v>
      </c>
      <c r="AA197" s="27">
        <v>3.86</v>
      </c>
      <c r="AB197" s="27">
        <v>1.81</v>
      </c>
      <c r="AC197" s="27">
        <v>3.6</v>
      </c>
      <c r="AD197" s="27">
        <v>2.5</v>
      </c>
      <c r="AE197" s="29">
        <v>1155.33</v>
      </c>
      <c r="AF197" s="29">
        <v>348562</v>
      </c>
      <c r="AG197" s="25">
        <v>6.8199999999999994</v>
      </c>
      <c r="AH197" s="29">
        <v>1707.7567799076776</v>
      </c>
      <c r="AI197" s="27" t="s">
        <v>837</v>
      </c>
      <c r="AJ197" s="27">
        <v>125.70804166666669</v>
      </c>
      <c r="AK197" s="27">
        <v>155.47488721300135</v>
      </c>
      <c r="AL197" s="27">
        <v>281.18</v>
      </c>
      <c r="AM197" s="27">
        <v>192.7809</v>
      </c>
      <c r="AN197" s="27">
        <v>29</v>
      </c>
      <c r="AO197" s="30">
        <v>3.1254999999999997</v>
      </c>
      <c r="AP197" s="27">
        <v>59</v>
      </c>
      <c r="AQ197" s="27">
        <v>150</v>
      </c>
      <c r="AR197" s="27">
        <v>80</v>
      </c>
      <c r="AS197" s="27">
        <v>10.35</v>
      </c>
      <c r="AT197" s="27">
        <v>404.95</v>
      </c>
      <c r="AU197" s="27">
        <v>5.79</v>
      </c>
      <c r="AV197" s="27">
        <v>8.5</v>
      </c>
      <c r="AW197" s="27">
        <v>4.59</v>
      </c>
      <c r="AX197" s="27">
        <v>20.420000000000002</v>
      </c>
      <c r="AY197" s="27">
        <v>39.68</v>
      </c>
      <c r="AZ197" s="27">
        <v>3.17</v>
      </c>
      <c r="BA197" s="27">
        <v>1.21</v>
      </c>
      <c r="BB197" s="27">
        <v>11</v>
      </c>
      <c r="BC197" s="27">
        <v>35.99</v>
      </c>
      <c r="BD197" s="27">
        <v>18.63</v>
      </c>
      <c r="BE197" s="27">
        <v>32.549999999999997</v>
      </c>
      <c r="BF197" s="27">
        <v>117.24</v>
      </c>
      <c r="BG197" s="27">
        <v>10</v>
      </c>
      <c r="BH197" s="27">
        <v>12.85</v>
      </c>
      <c r="BI197" s="27">
        <v>23</v>
      </c>
      <c r="BJ197" s="27">
        <v>3.99</v>
      </c>
      <c r="BK197" s="27">
        <v>50</v>
      </c>
      <c r="BL197" s="27">
        <v>10.66</v>
      </c>
      <c r="BM197" s="27">
        <v>13.71</v>
      </c>
    </row>
    <row r="198" spans="1:65" x14ac:dyDescent="0.25">
      <c r="A198" s="13">
        <v>4524860400</v>
      </c>
      <c r="B198" t="s">
        <v>562</v>
      </c>
      <c r="C198" t="s">
        <v>567</v>
      </c>
      <c r="D198" t="s">
        <v>568</v>
      </c>
      <c r="E198" s="27">
        <v>12.93</v>
      </c>
      <c r="F198" s="27">
        <v>5.3</v>
      </c>
      <c r="G198" s="27">
        <v>4.8</v>
      </c>
      <c r="H198" s="27">
        <v>1.55</v>
      </c>
      <c r="I198" s="27">
        <v>1.08</v>
      </c>
      <c r="J198" s="27">
        <v>4.49</v>
      </c>
      <c r="K198" s="27">
        <v>4.8899999999999997</v>
      </c>
      <c r="L198" s="27">
        <v>1.67</v>
      </c>
      <c r="M198" s="27">
        <v>4.21</v>
      </c>
      <c r="N198" s="27">
        <v>5.18</v>
      </c>
      <c r="O198" s="27">
        <v>0.73</v>
      </c>
      <c r="P198" s="27">
        <v>1.88</v>
      </c>
      <c r="Q198" s="27">
        <v>3.67</v>
      </c>
      <c r="R198" s="27">
        <v>4.46</v>
      </c>
      <c r="S198" s="27">
        <v>6.38</v>
      </c>
      <c r="T198" s="27">
        <v>3.76</v>
      </c>
      <c r="U198" s="27">
        <v>5.04</v>
      </c>
      <c r="V198" s="27">
        <v>1.6</v>
      </c>
      <c r="W198" s="27">
        <v>2.3199999999999998</v>
      </c>
      <c r="X198" s="27">
        <v>1.87</v>
      </c>
      <c r="Y198" s="27">
        <v>18.739999999999998</v>
      </c>
      <c r="Z198" s="27">
        <v>6.53</v>
      </c>
      <c r="AA198" s="27">
        <v>3.81</v>
      </c>
      <c r="AB198" s="27">
        <v>1.81</v>
      </c>
      <c r="AC198" s="27">
        <v>3.6</v>
      </c>
      <c r="AD198" s="27">
        <v>2.46</v>
      </c>
      <c r="AE198" s="29">
        <v>1256</v>
      </c>
      <c r="AF198" s="29">
        <v>319874</v>
      </c>
      <c r="AG198" s="25">
        <v>6.6733333333333329</v>
      </c>
      <c r="AH198" s="29">
        <v>1543.8161541350296</v>
      </c>
      <c r="AI198" s="27" t="s">
        <v>837</v>
      </c>
      <c r="AJ198" s="27">
        <v>101.9035487568204</v>
      </c>
      <c r="AK198" s="27">
        <v>73.257185443277251</v>
      </c>
      <c r="AL198" s="27">
        <v>175.16000000000003</v>
      </c>
      <c r="AM198" s="27">
        <v>189.7809</v>
      </c>
      <c r="AN198" s="27">
        <v>58.66</v>
      </c>
      <c r="AO198" s="30">
        <v>3.0164999999999997</v>
      </c>
      <c r="AP198" s="27">
        <v>122</v>
      </c>
      <c r="AQ198" s="27">
        <v>123.5</v>
      </c>
      <c r="AR198" s="27">
        <v>119.5</v>
      </c>
      <c r="AS198" s="27">
        <v>10.35</v>
      </c>
      <c r="AT198" s="27">
        <v>500.67</v>
      </c>
      <c r="AU198" s="27">
        <v>5.29</v>
      </c>
      <c r="AV198" s="27">
        <v>12.15</v>
      </c>
      <c r="AW198" s="27">
        <v>4.29</v>
      </c>
      <c r="AX198" s="27">
        <v>23.71</v>
      </c>
      <c r="AY198" s="27">
        <v>50</v>
      </c>
      <c r="AZ198" s="27">
        <v>3.09</v>
      </c>
      <c r="BA198" s="27">
        <v>1.0900000000000001</v>
      </c>
      <c r="BB198" s="27">
        <v>16.77</v>
      </c>
      <c r="BC198" s="27">
        <v>29.59</v>
      </c>
      <c r="BD198" s="27">
        <v>24.99</v>
      </c>
      <c r="BE198" s="27">
        <v>34.69</v>
      </c>
      <c r="BF198" s="27">
        <v>97.8</v>
      </c>
      <c r="BG198" s="27">
        <v>12.99</v>
      </c>
      <c r="BH198" s="27">
        <v>14.38</v>
      </c>
      <c r="BI198" s="27">
        <v>17</v>
      </c>
      <c r="BJ198" s="27">
        <v>3.43</v>
      </c>
      <c r="BK198" s="27">
        <v>82.8</v>
      </c>
      <c r="BL198" s="27">
        <v>10.77</v>
      </c>
      <c r="BM198" s="27">
        <v>10.57</v>
      </c>
    </row>
    <row r="199" spans="1:65" x14ac:dyDescent="0.25">
      <c r="A199" s="13">
        <v>4525940500</v>
      </c>
      <c r="B199" t="s">
        <v>562</v>
      </c>
      <c r="C199" t="s">
        <v>832</v>
      </c>
      <c r="D199" t="s">
        <v>833</v>
      </c>
      <c r="E199" s="27">
        <v>12.6</v>
      </c>
      <c r="F199" s="27">
        <v>5.44</v>
      </c>
      <c r="G199" s="27">
        <v>4.66</v>
      </c>
      <c r="H199" s="27">
        <v>1.57</v>
      </c>
      <c r="I199" s="27">
        <v>1.1599999999999999</v>
      </c>
      <c r="J199" s="27">
        <v>4.53</v>
      </c>
      <c r="K199" s="27">
        <v>4.7699999999999996</v>
      </c>
      <c r="L199" s="27">
        <v>1.67</v>
      </c>
      <c r="M199" s="27">
        <v>4.21</v>
      </c>
      <c r="N199" s="27">
        <v>5.89</v>
      </c>
      <c r="O199" s="27">
        <v>0.73</v>
      </c>
      <c r="P199" s="27">
        <v>1.88</v>
      </c>
      <c r="Q199" s="27">
        <v>3.9</v>
      </c>
      <c r="R199" s="27">
        <v>4.3600000000000003</v>
      </c>
      <c r="S199" s="27">
        <v>6.31</v>
      </c>
      <c r="T199" s="27">
        <v>3.74</v>
      </c>
      <c r="U199" s="27">
        <v>5.16</v>
      </c>
      <c r="V199" s="27">
        <v>1.55</v>
      </c>
      <c r="W199" s="27">
        <v>2.38</v>
      </c>
      <c r="X199" s="27">
        <v>1.96</v>
      </c>
      <c r="Y199" s="27">
        <v>19.41</v>
      </c>
      <c r="Z199" s="27">
        <v>6.85</v>
      </c>
      <c r="AA199" s="27">
        <v>3.8</v>
      </c>
      <c r="AB199" s="27">
        <v>1.78</v>
      </c>
      <c r="AC199" s="27">
        <v>3.64</v>
      </c>
      <c r="AD199" s="27">
        <v>2.57</v>
      </c>
      <c r="AE199" s="29">
        <v>2271.33</v>
      </c>
      <c r="AF199" s="29">
        <v>466670</v>
      </c>
      <c r="AG199" s="25">
        <v>6.5716666666666663</v>
      </c>
      <c r="AH199" s="29">
        <v>2228.7757840646832</v>
      </c>
      <c r="AI199" s="27">
        <v>181.9077472667351</v>
      </c>
      <c r="AJ199" s="27" t="s">
        <v>837</v>
      </c>
      <c r="AK199" s="27" t="s">
        <v>837</v>
      </c>
      <c r="AL199" s="27">
        <v>181.9077472667351</v>
      </c>
      <c r="AM199" s="27">
        <v>189.7809</v>
      </c>
      <c r="AN199" s="27">
        <v>57.26</v>
      </c>
      <c r="AO199" s="30">
        <v>3.2077499999999999</v>
      </c>
      <c r="AP199" s="27">
        <v>211.33</v>
      </c>
      <c r="AQ199" s="27">
        <v>126.2</v>
      </c>
      <c r="AR199" s="27">
        <v>104</v>
      </c>
      <c r="AS199" s="27">
        <v>10.56</v>
      </c>
      <c r="AT199" s="27">
        <v>556.58000000000004</v>
      </c>
      <c r="AU199" s="27">
        <v>5.29</v>
      </c>
      <c r="AV199" s="27">
        <v>14.19</v>
      </c>
      <c r="AW199" s="27">
        <v>4.54</v>
      </c>
      <c r="AX199" s="27">
        <v>27.67</v>
      </c>
      <c r="AY199" s="27">
        <v>55</v>
      </c>
      <c r="AZ199" s="27">
        <v>3.2</v>
      </c>
      <c r="BA199" s="27">
        <v>1.1599999999999999</v>
      </c>
      <c r="BB199" s="27">
        <v>19.899999999999999</v>
      </c>
      <c r="BC199" s="27">
        <v>25.88</v>
      </c>
      <c r="BD199" s="27">
        <v>27.49</v>
      </c>
      <c r="BE199" s="27">
        <v>26.53</v>
      </c>
      <c r="BF199" s="27">
        <v>106.33</v>
      </c>
      <c r="BG199" s="27">
        <v>15.99</v>
      </c>
      <c r="BH199" s="27">
        <v>10.67</v>
      </c>
      <c r="BI199" s="27">
        <v>22.67</v>
      </c>
      <c r="BJ199" s="27">
        <v>3.29</v>
      </c>
      <c r="BK199" s="27">
        <v>66.5</v>
      </c>
      <c r="BL199" s="27">
        <v>10.79</v>
      </c>
      <c r="BM199" s="27">
        <v>12.11</v>
      </c>
    </row>
    <row r="200" spans="1:65" x14ac:dyDescent="0.25">
      <c r="A200" s="13">
        <v>4543900800</v>
      </c>
      <c r="B200" t="s">
        <v>562</v>
      </c>
      <c r="C200" t="s">
        <v>569</v>
      </c>
      <c r="D200" t="s">
        <v>570</v>
      </c>
      <c r="E200" s="27">
        <v>12.75</v>
      </c>
      <c r="F200" s="27">
        <v>5.25</v>
      </c>
      <c r="G200" s="27">
        <v>4.8099999999999996</v>
      </c>
      <c r="H200" s="27">
        <v>1.67</v>
      </c>
      <c r="I200" s="27">
        <v>1.03</v>
      </c>
      <c r="J200" s="27">
        <v>4.4800000000000004</v>
      </c>
      <c r="K200" s="27">
        <v>4.84</v>
      </c>
      <c r="L200" s="27">
        <v>1.64</v>
      </c>
      <c r="M200" s="27">
        <v>4.3</v>
      </c>
      <c r="N200" s="27">
        <v>5.54</v>
      </c>
      <c r="O200" s="27">
        <v>0.82</v>
      </c>
      <c r="P200" s="27">
        <v>1.88</v>
      </c>
      <c r="Q200" s="27">
        <v>3.57</v>
      </c>
      <c r="R200" s="27">
        <v>4.51</v>
      </c>
      <c r="S200" s="27">
        <v>6.45</v>
      </c>
      <c r="T200" s="27">
        <v>3.87</v>
      </c>
      <c r="U200" s="27">
        <v>5.03</v>
      </c>
      <c r="V200" s="27">
        <v>1.61</v>
      </c>
      <c r="W200" s="27">
        <v>2.2799999999999998</v>
      </c>
      <c r="X200" s="27">
        <v>1.79</v>
      </c>
      <c r="Y200" s="27">
        <v>18.52</v>
      </c>
      <c r="Z200" s="27">
        <v>6.1</v>
      </c>
      <c r="AA200" s="27">
        <v>3.8</v>
      </c>
      <c r="AB200" s="27">
        <v>1.81</v>
      </c>
      <c r="AC200" s="27">
        <v>3.58</v>
      </c>
      <c r="AD200" s="27">
        <v>2.4700000000000002</v>
      </c>
      <c r="AE200" s="29">
        <v>1449.11</v>
      </c>
      <c r="AF200" s="29">
        <v>363100</v>
      </c>
      <c r="AG200" s="25">
        <v>6.6333333333333329</v>
      </c>
      <c r="AH200" s="29">
        <v>1745.2276281509489</v>
      </c>
      <c r="AI200" s="27" t="s">
        <v>837</v>
      </c>
      <c r="AJ200" s="27">
        <v>101.9035487568204</v>
      </c>
      <c r="AK200" s="27">
        <v>75.38730079236268</v>
      </c>
      <c r="AL200" s="27">
        <v>177.29000000000002</v>
      </c>
      <c r="AM200" s="27">
        <v>191.2809</v>
      </c>
      <c r="AN200" s="27">
        <v>65.87</v>
      </c>
      <c r="AO200" s="30">
        <v>3.0402500000000003</v>
      </c>
      <c r="AP200" s="27">
        <v>105.38</v>
      </c>
      <c r="AQ200" s="27">
        <v>131.94999999999999</v>
      </c>
      <c r="AR200" s="27">
        <v>102.71</v>
      </c>
      <c r="AS200" s="27">
        <v>10.24</v>
      </c>
      <c r="AT200" s="27">
        <v>515.80999999999995</v>
      </c>
      <c r="AU200" s="27">
        <v>4.92</v>
      </c>
      <c r="AV200" s="27">
        <v>10.24</v>
      </c>
      <c r="AW200" s="27">
        <v>4.92</v>
      </c>
      <c r="AX200" s="27">
        <v>23.33</v>
      </c>
      <c r="AY200" s="27">
        <v>45</v>
      </c>
      <c r="AZ200" s="27">
        <v>3.05</v>
      </c>
      <c r="BA200" s="27">
        <v>1.0900000000000001</v>
      </c>
      <c r="BB200" s="27">
        <v>14.07</v>
      </c>
      <c r="BC200" s="27">
        <v>39.9</v>
      </c>
      <c r="BD200" s="27">
        <v>31</v>
      </c>
      <c r="BE200" s="27">
        <v>46.5</v>
      </c>
      <c r="BF200" s="27">
        <v>86.3</v>
      </c>
      <c r="BG200" s="27">
        <v>6.0783333333333331</v>
      </c>
      <c r="BH200" s="27">
        <v>11.23</v>
      </c>
      <c r="BI200" s="27">
        <v>15.33</v>
      </c>
      <c r="BJ200" s="27">
        <v>3.28</v>
      </c>
      <c r="BK200" s="27">
        <v>60.56</v>
      </c>
      <c r="BL200" s="27">
        <v>10.78</v>
      </c>
      <c r="BM200" s="27">
        <v>11.44</v>
      </c>
    </row>
    <row r="201" spans="1:65" x14ac:dyDescent="0.25">
      <c r="A201" s="13">
        <v>4638180700</v>
      </c>
      <c r="B201" t="s">
        <v>571</v>
      </c>
      <c r="C201" t="s">
        <v>572</v>
      </c>
      <c r="D201" t="s">
        <v>573</v>
      </c>
      <c r="E201" s="27">
        <v>13.845000000000001</v>
      </c>
      <c r="F201" s="27">
        <v>5.26</v>
      </c>
      <c r="G201" s="27">
        <v>5.33</v>
      </c>
      <c r="H201" s="27">
        <v>1.42</v>
      </c>
      <c r="I201" s="27">
        <v>1.1599999999999999</v>
      </c>
      <c r="J201" s="27">
        <v>4.4800000000000004</v>
      </c>
      <c r="K201" s="27">
        <v>4.93</v>
      </c>
      <c r="L201" s="27">
        <v>1.61</v>
      </c>
      <c r="M201" s="27">
        <v>4.7050000000000001</v>
      </c>
      <c r="N201" s="27">
        <v>4.2</v>
      </c>
      <c r="O201" s="27">
        <v>0.63</v>
      </c>
      <c r="P201" s="27">
        <v>1.98</v>
      </c>
      <c r="Q201" s="27">
        <v>4.09</v>
      </c>
      <c r="R201" s="27">
        <v>4.0599999999999996</v>
      </c>
      <c r="S201" s="27">
        <v>5.98</v>
      </c>
      <c r="T201" s="27">
        <v>3.7</v>
      </c>
      <c r="U201" s="27">
        <v>4.76</v>
      </c>
      <c r="V201" s="27">
        <v>1.42</v>
      </c>
      <c r="W201" s="27">
        <v>2.2799999999999998</v>
      </c>
      <c r="X201" s="27">
        <v>2.35</v>
      </c>
      <c r="Y201" s="27">
        <v>22.195</v>
      </c>
      <c r="Z201" s="27">
        <v>6.02</v>
      </c>
      <c r="AA201" s="27">
        <v>4.4450000000000003</v>
      </c>
      <c r="AB201" s="27">
        <v>1.7</v>
      </c>
      <c r="AC201" s="27">
        <v>3</v>
      </c>
      <c r="AD201" s="27">
        <v>2.2000000000000002</v>
      </c>
      <c r="AE201" s="29">
        <v>884.38</v>
      </c>
      <c r="AF201" s="29">
        <v>577667</v>
      </c>
      <c r="AG201" s="25">
        <v>6.38</v>
      </c>
      <c r="AH201" s="29">
        <v>2704.3348710961259</v>
      </c>
      <c r="AI201" s="27" t="s">
        <v>837</v>
      </c>
      <c r="AJ201" s="27">
        <v>77.284346139662389</v>
      </c>
      <c r="AK201" s="27">
        <v>84.113602366775027</v>
      </c>
      <c r="AL201" s="27">
        <v>161.38999999999999</v>
      </c>
      <c r="AM201" s="27">
        <v>193.83615</v>
      </c>
      <c r="AN201" s="27">
        <v>50</v>
      </c>
      <c r="AO201" s="30">
        <v>3.4279166666666665</v>
      </c>
      <c r="AP201" s="27">
        <v>179.6</v>
      </c>
      <c r="AQ201" s="27">
        <v>120</v>
      </c>
      <c r="AR201" s="27">
        <v>85.25</v>
      </c>
      <c r="AS201" s="27">
        <v>10.130000000000001</v>
      </c>
      <c r="AT201" s="27">
        <v>500.45</v>
      </c>
      <c r="AU201" s="27">
        <v>6.79</v>
      </c>
      <c r="AV201" s="27">
        <v>12.79</v>
      </c>
      <c r="AW201" s="27">
        <v>4.99</v>
      </c>
      <c r="AX201" s="27">
        <v>18</v>
      </c>
      <c r="AY201" s="27">
        <v>24.94</v>
      </c>
      <c r="AZ201" s="27">
        <v>3.07</v>
      </c>
      <c r="BA201" s="27">
        <v>0.98</v>
      </c>
      <c r="BB201" s="27">
        <v>13</v>
      </c>
      <c r="BC201" s="27">
        <v>27.49</v>
      </c>
      <c r="BD201" s="27">
        <v>20.49</v>
      </c>
      <c r="BE201" s="27">
        <v>31.25</v>
      </c>
      <c r="BF201" s="27">
        <v>86</v>
      </c>
      <c r="BG201" s="27">
        <v>11.99</v>
      </c>
      <c r="BH201" s="27">
        <v>9.5</v>
      </c>
      <c r="BI201" s="27">
        <v>10</v>
      </c>
      <c r="BJ201" s="27">
        <v>3.03</v>
      </c>
      <c r="BK201" s="27">
        <v>70.67</v>
      </c>
      <c r="BL201" s="27">
        <v>9.4</v>
      </c>
      <c r="BM201" s="27">
        <v>9.48</v>
      </c>
    </row>
    <row r="202" spans="1:65" x14ac:dyDescent="0.25">
      <c r="A202" s="13">
        <v>4643620800</v>
      </c>
      <c r="B202" t="s">
        <v>571</v>
      </c>
      <c r="C202" t="s">
        <v>574</v>
      </c>
      <c r="D202" t="s">
        <v>575</v>
      </c>
      <c r="E202" s="27">
        <v>12.96</v>
      </c>
      <c r="F202" s="27">
        <v>5.35</v>
      </c>
      <c r="G202" s="27">
        <v>5.09</v>
      </c>
      <c r="H202" s="27">
        <v>1.42</v>
      </c>
      <c r="I202" s="27">
        <v>1.06</v>
      </c>
      <c r="J202" s="27">
        <v>4.67</v>
      </c>
      <c r="K202" s="27">
        <v>4.59</v>
      </c>
      <c r="L202" s="27">
        <v>1.71</v>
      </c>
      <c r="M202" s="27">
        <v>4.74</v>
      </c>
      <c r="N202" s="27">
        <v>3.98</v>
      </c>
      <c r="O202" s="27">
        <v>0.63</v>
      </c>
      <c r="P202" s="27">
        <v>1.98</v>
      </c>
      <c r="Q202" s="27">
        <v>3.91</v>
      </c>
      <c r="R202" s="27">
        <v>4.51</v>
      </c>
      <c r="S202" s="27">
        <v>6.54</v>
      </c>
      <c r="T202" s="27">
        <v>3.49</v>
      </c>
      <c r="U202" s="27">
        <v>5.26</v>
      </c>
      <c r="V202" s="27">
        <v>1.42</v>
      </c>
      <c r="W202" s="27">
        <v>2.29</v>
      </c>
      <c r="X202" s="27">
        <v>2.0099999999999998</v>
      </c>
      <c r="Y202" s="27">
        <v>18.79</v>
      </c>
      <c r="Z202" s="27">
        <v>6.56</v>
      </c>
      <c r="AA202" s="27">
        <v>3.29</v>
      </c>
      <c r="AB202" s="27">
        <v>1.53</v>
      </c>
      <c r="AC202" s="27">
        <v>3.71</v>
      </c>
      <c r="AD202" s="27">
        <v>2.5499999999999998</v>
      </c>
      <c r="AE202" s="29">
        <v>1174.8</v>
      </c>
      <c r="AF202" s="29">
        <v>445160</v>
      </c>
      <c r="AG202" s="25">
        <v>6.38</v>
      </c>
      <c r="AH202" s="29">
        <v>2084.0063760213952</v>
      </c>
      <c r="AI202" s="27" t="s">
        <v>837</v>
      </c>
      <c r="AJ202" s="27">
        <v>78.858549138657267</v>
      </c>
      <c r="AK202" s="27">
        <v>65.379268969999998</v>
      </c>
      <c r="AL202" s="27">
        <v>144.24</v>
      </c>
      <c r="AM202" s="27">
        <v>195.4503</v>
      </c>
      <c r="AN202" s="27">
        <v>47.6</v>
      </c>
      <c r="AO202" s="30">
        <v>3.136625</v>
      </c>
      <c r="AP202" s="27">
        <v>134.5</v>
      </c>
      <c r="AQ202" s="27">
        <v>167</v>
      </c>
      <c r="AR202" s="27">
        <v>109.63</v>
      </c>
      <c r="AS202" s="27">
        <v>10.41</v>
      </c>
      <c r="AT202" s="27">
        <v>331.67</v>
      </c>
      <c r="AU202" s="27">
        <v>5.14</v>
      </c>
      <c r="AV202" s="27">
        <v>10.49</v>
      </c>
      <c r="AW202" s="27">
        <v>4.67</v>
      </c>
      <c r="AX202" s="27">
        <v>25</v>
      </c>
      <c r="AY202" s="27">
        <v>35.67</v>
      </c>
      <c r="AZ202" s="27">
        <v>3.1</v>
      </c>
      <c r="BA202" s="27">
        <v>1.1599999999999999</v>
      </c>
      <c r="BB202" s="27">
        <v>15.06</v>
      </c>
      <c r="BC202" s="27">
        <v>42.45</v>
      </c>
      <c r="BD202" s="27">
        <v>29</v>
      </c>
      <c r="BE202" s="27">
        <v>32.24</v>
      </c>
      <c r="BF202" s="27">
        <v>85</v>
      </c>
      <c r="BG202" s="27">
        <v>9.99</v>
      </c>
      <c r="BH202" s="27">
        <v>9.01</v>
      </c>
      <c r="BI202" s="27">
        <v>16.670000000000002</v>
      </c>
      <c r="BJ202" s="27">
        <v>3.28</v>
      </c>
      <c r="BK202" s="27">
        <v>55.27</v>
      </c>
      <c r="BL202" s="27">
        <v>9.56</v>
      </c>
      <c r="BM202" s="27">
        <v>11.09</v>
      </c>
    </row>
    <row r="203" spans="1:65" x14ac:dyDescent="0.25">
      <c r="A203" s="13">
        <v>4716860300</v>
      </c>
      <c r="B203" t="s">
        <v>576</v>
      </c>
      <c r="C203" t="s">
        <v>577</v>
      </c>
      <c r="D203" t="s">
        <v>578</v>
      </c>
      <c r="E203" s="27">
        <v>13.11</v>
      </c>
      <c r="F203" s="27">
        <v>5.33</v>
      </c>
      <c r="G203" s="27">
        <v>4.62</v>
      </c>
      <c r="H203" s="27">
        <v>1.51</v>
      </c>
      <c r="I203" s="27">
        <v>1.06</v>
      </c>
      <c r="J203" s="27">
        <v>4.5</v>
      </c>
      <c r="K203" s="27">
        <v>4.8600000000000003</v>
      </c>
      <c r="L203" s="27">
        <v>1.63</v>
      </c>
      <c r="M203" s="27">
        <v>4.33</v>
      </c>
      <c r="N203" s="27">
        <v>5.05</v>
      </c>
      <c r="O203" s="27">
        <v>0.73842105263157887</v>
      </c>
      <c r="P203" s="27">
        <v>1.98</v>
      </c>
      <c r="Q203" s="27">
        <v>3.57</v>
      </c>
      <c r="R203" s="27">
        <v>4.4000000000000004</v>
      </c>
      <c r="S203" s="27">
        <v>6.25</v>
      </c>
      <c r="T203" s="27">
        <v>3.92</v>
      </c>
      <c r="U203" s="27">
        <v>5.0199999999999996</v>
      </c>
      <c r="V203" s="27">
        <v>1.53</v>
      </c>
      <c r="W203" s="27">
        <v>2.36</v>
      </c>
      <c r="X203" s="27">
        <v>1.79</v>
      </c>
      <c r="Y203" s="27">
        <v>18.46</v>
      </c>
      <c r="Z203" s="27">
        <v>6.29</v>
      </c>
      <c r="AA203" s="27">
        <v>3.62</v>
      </c>
      <c r="AB203" s="27">
        <v>1.75</v>
      </c>
      <c r="AC203" s="27">
        <v>3.52</v>
      </c>
      <c r="AD203" s="27">
        <v>2.4300000000000002</v>
      </c>
      <c r="AE203" s="29">
        <v>1494.5</v>
      </c>
      <c r="AF203" s="29">
        <v>428416</v>
      </c>
      <c r="AG203" s="25">
        <v>6.5340000000000007</v>
      </c>
      <c r="AH203" s="29">
        <v>2038.1003033711336</v>
      </c>
      <c r="AI203" s="27" t="s">
        <v>837</v>
      </c>
      <c r="AJ203" s="27">
        <v>90.242405766666664</v>
      </c>
      <c r="AK203" s="27">
        <v>79.133288031884547</v>
      </c>
      <c r="AL203" s="27">
        <v>169.37</v>
      </c>
      <c r="AM203" s="27">
        <v>192.21539999999999</v>
      </c>
      <c r="AN203" s="27">
        <v>52</v>
      </c>
      <c r="AO203" s="30">
        <v>3.0564166666666699</v>
      </c>
      <c r="AP203" s="27">
        <v>110</v>
      </c>
      <c r="AQ203" s="27">
        <v>128.24</v>
      </c>
      <c r="AR203" s="27">
        <v>95.29</v>
      </c>
      <c r="AS203" s="27">
        <v>10.24</v>
      </c>
      <c r="AT203" s="27">
        <v>470.05</v>
      </c>
      <c r="AU203" s="27">
        <v>4.8099999999999996</v>
      </c>
      <c r="AV203" s="27">
        <v>11.39</v>
      </c>
      <c r="AW203" s="27">
        <v>4.6900000000000004</v>
      </c>
      <c r="AX203" s="27">
        <v>18.8</v>
      </c>
      <c r="AY203" s="27">
        <v>48.2</v>
      </c>
      <c r="AZ203" s="27">
        <v>3.07</v>
      </c>
      <c r="BA203" s="27">
        <v>1.0900000000000001</v>
      </c>
      <c r="BB203" s="27">
        <v>16.100000000000001</v>
      </c>
      <c r="BC203" s="27">
        <v>26.99</v>
      </c>
      <c r="BD203" s="27">
        <v>23.99</v>
      </c>
      <c r="BE203" s="27">
        <v>26.59</v>
      </c>
      <c r="BF203" s="27">
        <v>73.599999999999994</v>
      </c>
      <c r="BG203" s="27">
        <v>34</v>
      </c>
      <c r="BH203" s="27">
        <v>12.38</v>
      </c>
      <c r="BI203" s="27">
        <v>16.2</v>
      </c>
      <c r="BJ203" s="27">
        <v>2.66</v>
      </c>
      <c r="BK203" s="27">
        <v>53.4</v>
      </c>
      <c r="BL203" s="27">
        <v>10.039999999999999</v>
      </c>
      <c r="BM203" s="27">
        <v>11.34</v>
      </c>
    </row>
    <row r="204" spans="1:65" x14ac:dyDescent="0.25">
      <c r="A204" s="13">
        <v>4718260330</v>
      </c>
      <c r="B204" t="s">
        <v>576</v>
      </c>
      <c r="C204" t="s">
        <v>579</v>
      </c>
      <c r="D204" t="s">
        <v>580</v>
      </c>
      <c r="E204" s="27">
        <v>13.02</v>
      </c>
      <c r="F204" s="27">
        <v>5.72</v>
      </c>
      <c r="G204" s="27">
        <v>5</v>
      </c>
      <c r="H204" s="27">
        <v>1.54</v>
      </c>
      <c r="I204" s="27">
        <v>1.01</v>
      </c>
      <c r="J204" s="27">
        <v>4.51</v>
      </c>
      <c r="K204" s="27">
        <v>5.2</v>
      </c>
      <c r="L204" s="27">
        <v>1.6</v>
      </c>
      <c r="M204" s="27">
        <v>4.3</v>
      </c>
      <c r="N204" s="27">
        <v>5.04</v>
      </c>
      <c r="O204" s="27">
        <v>0.61736842105263157</v>
      </c>
      <c r="P204" s="27">
        <v>1.98</v>
      </c>
      <c r="Q204" s="27">
        <v>3.55</v>
      </c>
      <c r="R204" s="27">
        <v>4.54</v>
      </c>
      <c r="S204" s="27">
        <v>6.67</v>
      </c>
      <c r="T204" s="27">
        <v>4.08</v>
      </c>
      <c r="U204" s="27">
        <v>5.0599999999999996</v>
      </c>
      <c r="V204" s="27">
        <v>1.44</v>
      </c>
      <c r="W204" s="27">
        <v>2.35</v>
      </c>
      <c r="X204" s="27">
        <v>1.77</v>
      </c>
      <c r="Y204" s="27">
        <v>18.54</v>
      </c>
      <c r="Z204" s="27">
        <v>6.84</v>
      </c>
      <c r="AA204" s="27">
        <v>3.43</v>
      </c>
      <c r="AB204" s="27">
        <v>1.71</v>
      </c>
      <c r="AC204" s="27">
        <v>3.59</v>
      </c>
      <c r="AD204" s="27">
        <v>2.48</v>
      </c>
      <c r="AE204" s="29">
        <v>1003.5</v>
      </c>
      <c r="AF204" s="29">
        <v>365958</v>
      </c>
      <c r="AG204" s="25">
        <v>6.6025</v>
      </c>
      <c r="AH204" s="29">
        <v>1753.3695621962984</v>
      </c>
      <c r="AI204" s="27" t="s">
        <v>837</v>
      </c>
      <c r="AJ204" s="27">
        <v>105.9297207908395</v>
      </c>
      <c r="AK204" s="27">
        <v>43.540603766942091</v>
      </c>
      <c r="AL204" s="27">
        <v>149.47</v>
      </c>
      <c r="AM204" s="27">
        <v>192.21539999999999</v>
      </c>
      <c r="AN204" s="27">
        <v>48.67</v>
      </c>
      <c r="AO204" s="30">
        <v>3.12</v>
      </c>
      <c r="AP204" s="27">
        <v>98</v>
      </c>
      <c r="AQ204" s="27">
        <v>107.5</v>
      </c>
      <c r="AR204" s="27">
        <v>80.5</v>
      </c>
      <c r="AS204" s="27">
        <v>10.11</v>
      </c>
      <c r="AT204" s="27">
        <v>466.46</v>
      </c>
      <c r="AU204" s="27">
        <v>4.79</v>
      </c>
      <c r="AV204" s="27">
        <v>10.49</v>
      </c>
      <c r="AW204" s="27">
        <v>4.99</v>
      </c>
      <c r="AX204" s="27">
        <v>14</v>
      </c>
      <c r="AY204" s="27">
        <v>32</v>
      </c>
      <c r="AZ204" s="27">
        <v>3.07</v>
      </c>
      <c r="BA204" s="27">
        <v>1.0900000000000001</v>
      </c>
      <c r="BB204" s="27">
        <v>15.38</v>
      </c>
      <c r="BC204" s="27">
        <v>31.49</v>
      </c>
      <c r="BD204" s="27">
        <v>24.47</v>
      </c>
      <c r="BE204" s="27">
        <v>44</v>
      </c>
      <c r="BF204" s="27">
        <v>89.95</v>
      </c>
      <c r="BG204" s="27">
        <v>7</v>
      </c>
      <c r="BH204" s="27">
        <v>11.29</v>
      </c>
      <c r="BI204" s="27">
        <v>16</v>
      </c>
      <c r="BJ204" s="27">
        <v>3.49</v>
      </c>
      <c r="BK204" s="27">
        <v>60</v>
      </c>
      <c r="BL204" s="27">
        <v>10.130000000000001</v>
      </c>
      <c r="BM204" s="27">
        <v>12.65</v>
      </c>
    </row>
    <row r="205" spans="1:65" x14ac:dyDescent="0.25">
      <c r="A205" s="13">
        <v>4727180400</v>
      </c>
      <c r="B205" t="s">
        <v>576</v>
      </c>
      <c r="C205" t="s">
        <v>581</v>
      </c>
      <c r="D205" t="s">
        <v>582</v>
      </c>
      <c r="E205" s="27">
        <v>12.71</v>
      </c>
      <c r="F205" s="27">
        <v>5.27</v>
      </c>
      <c r="G205" s="27">
        <v>4.55</v>
      </c>
      <c r="H205" s="27">
        <v>1.67</v>
      </c>
      <c r="I205" s="27">
        <v>1.02</v>
      </c>
      <c r="J205" s="27">
        <v>4.5199999999999996</v>
      </c>
      <c r="K205" s="27">
        <v>4.9000000000000004</v>
      </c>
      <c r="L205" s="27">
        <v>1.57</v>
      </c>
      <c r="M205" s="27">
        <v>4.37</v>
      </c>
      <c r="N205" s="27">
        <v>4.8099999999999996</v>
      </c>
      <c r="O205" s="27">
        <v>0.73842105263157887</v>
      </c>
      <c r="P205" s="27">
        <v>1.98</v>
      </c>
      <c r="Q205" s="27">
        <v>3.56</v>
      </c>
      <c r="R205" s="27">
        <v>4.51</v>
      </c>
      <c r="S205" s="27">
        <v>6.52</v>
      </c>
      <c r="T205" s="27">
        <v>3.69</v>
      </c>
      <c r="U205" s="27">
        <v>5.0999999999999996</v>
      </c>
      <c r="V205" s="27">
        <v>1.45</v>
      </c>
      <c r="W205" s="27">
        <v>2.2999999999999998</v>
      </c>
      <c r="X205" s="27">
        <v>1.77</v>
      </c>
      <c r="Y205" s="27">
        <v>18.55</v>
      </c>
      <c r="Z205" s="27">
        <v>6.52</v>
      </c>
      <c r="AA205" s="27">
        <v>3.27</v>
      </c>
      <c r="AB205" s="27">
        <v>1.67</v>
      </c>
      <c r="AC205" s="27">
        <v>3.57</v>
      </c>
      <c r="AD205" s="27">
        <v>2.4500000000000002</v>
      </c>
      <c r="AE205" s="29">
        <v>1048.5</v>
      </c>
      <c r="AF205" s="29">
        <v>349939</v>
      </c>
      <c r="AG205" s="25">
        <v>6.3199999999999994</v>
      </c>
      <c r="AH205" s="29">
        <v>1627.9435551269241</v>
      </c>
      <c r="AI205" s="27" t="s">
        <v>837</v>
      </c>
      <c r="AJ205" s="27">
        <v>87.921938415833324</v>
      </c>
      <c r="AK205" s="27">
        <v>53.628103751561078</v>
      </c>
      <c r="AL205" s="27">
        <v>141.55000000000001</v>
      </c>
      <c r="AM205" s="27">
        <v>192.21539999999999</v>
      </c>
      <c r="AN205" s="27">
        <v>50.31</v>
      </c>
      <c r="AO205" s="30">
        <v>3.1321666666666665</v>
      </c>
      <c r="AP205" s="27">
        <v>121.25</v>
      </c>
      <c r="AQ205" s="27">
        <v>140.5</v>
      </c>
      <c r="AR205" s="27">
        <v>86.6</v>
      </c>
      <c r="AS205" s="27">
        <v>10.09</v>
      </c>
      <c r="AT205" s="27">
        <v>338.33</v>
      </c>
      <c r="AU205" s="27">
        <v>4.4000000000000004</v>
      </c>
      <c r="AV205" s="27">
        <v>12</v>
      </c>
      <c r="AW205" s="27">
        <v>4.1500000000000004</v>
      </c>
      <c r="AX205" s="27">
        <v>23.43</v>
      </c>
      <c r="AY205" s="27">
        <v>31.47</v>
      </c>
      <c r="AZ205" s="27">
        <v>3.13</v>
      </c>
      <c r="BA205" s="27">
        <v>1.03</v>
      </c>
      <c r="BB205" s="27">
        <v>17.940000000000001</v>
      </c>
      <c r="BC205" s="27">
        <v>50</v>
      </c>
      <c r="BD205" s="27">
        <v>45</v>
      </c>
      <c r="BE205" s="27">
        <v>41.65</v>
      </c>
      <c r="BF205" s="27">
        <v>79.650000000000006</v>
      </c>
      <c r="BG205" s="27">
        <v>4.166666666666667</v>
      </c>
      <c r="BH205" s="27">
        <v>11.92</v>
      </c>
      <c r="BI205" s="27">
        <v>12.5</v>
      </c>
      <c r="BJ205" s="27">
        <v>3.49</v>
      </c>
      <c r="BK205" s="27">
        <v>48.4</v>
      </c>
      <c r="BL205" s="27">
        <v>9.92</v>
      </c>
      <c r="BM205" s="27">
        <v>11.7</v>
      </c>
    </row>
    <row r="206" spans="1:65" x14ac:dyDescent="0.25">
      <c r="A206" s="13">
        <v>4728940500</v>
      </c>
      <c r="B206" t="s">
        <v>576</v>
      </c>
      <c r="C206" t="s">
        <v>583</v>
      </c>
      <c r="D206" t="s">
        <v>584</v>
      </c>
      <c r="E206" s="27">
        <v>12.97</v>
      </c>
      <c r="F206" s="27">
        <v>5.48</v>
      </c>
      <c r="G206" s="27">
        <v>4.93</v>
      </c>
      <c r="H206" s="27">
        <v>1.48</v>
      </c>
      <c r="I206" s="27">
        <v>1.1100000000000001</v>
      </c>
      <c r="J206" s="27">
        <v>4.76</v>
      </c>
      <c r="K206" s="27">
        <v>5.05</v>
      </c>
      <c r="L206" s="27">
        <v>1.65</v>
      </c>
      <c r="M206" s="27">
        <v>4.37</v>
      </c>
      <c r="N206" s="27">
        <v>4.66</v>
      </c>
      <c r="O206" s="27">
        <v>0.71421052631578952</v>
      </c>
      <c r="P206" s="27">
        <v>1.98</v>
      </c>
      <c r="Q206" s="27">
        <v>3.75</v>
      </c>
      <c r="R206" s="27">
        <v>4.4800000000000004</v>
      </c>
      <c r="S206" s="27">
        <v>6.28</v>
      </c>
      <c r="T206" s="27">
        <v>4.08</v>
      </c>
      <c r="U206" s="27">
        <v>5.0999999999999996</v>
      </c>
      <c r="V206" s="27">
        <v>1.54</v>
      </c>
      <c r="W206" s="27">
        <v>2.5</v>
      </c>
      <c r="X206" s="27">
        <v>1.87</v>
      </c>
      <c r="Y206" s="27">
        <v>19.21</v>
      </c>
      <c r="Z206" s="27">
        <v>7.41</v>
      </c>
      <c r="AA206" s="27">
        <v>3.8</v>
      </c>
      <c r="AB206" s="27">
        <v>1.71</v>
      </c>
      <c r="AC206" s="27">
        <v>3.66</v>
      </c>
      <c r="AD206" s="27">
        <v>2.54</v>
      </c>
      <c r="AE206" s="29">
        <v>946.2</v>
      </c>
      <c r="AF206" s="29">
        <v>374068</v>
      </c>
      <c r="AG206" s="25">
        <v>6.3890000000000002</v>
      </c>
      <c r="AH206" s="29">
        <v>1752.8429251302102</v>
      </c>
      <c r="AI206" s="27" t="s">
        <v>837</v>
      </c>
      <c r="AJ206" s="27">
        <v>100.81201920000001</v>
      </c>
      <c r="AK206" s="27">
        <v>80.207026271412161</v>
      </c>
      <c r="AL206" s="27">
        <v>181.01999999999998</v>
      </c>
      <c r="AM206" s="27">
        <v>192.21539999999999</v>
      </c>
      <c r="AN206" s="27">
        <v>52.8</v>
      </c>
      <c r="AO206" s="30">
        <v>3.0453333333333337</v>
      </c>
      <c r="AP206" s="27">
        <v>92</v>
      </c>
      <c r="AQ206" s="27">
        <v>112</v>
      </c>
      <c r="AR206" s="27">
        <v>91.6</v>
      </c>
      <c r="AS206" s="27">
        <v>10.39</v>
      </c>
      <c r="AT206" s="27">
        <v>529.17999999999995</v>
      </c>
      <c r="AU206" s="27">
        <v>4.79</v>
      </c>
      <c r="AV206" s="27">
        <v>10.99</v>
      </c>
      <c r="AW206" s="27">
        <v>4.3899999999999997</v>
      </c>
      <c r="AX206" s="27">
        <v>16.600000000000001</v>
      </c>
      <c r="AY206" s="27">
        <v>42</v>
      </c>
      <c r="AZ206" s="27">
        <v>3.07</v>
      </c>
      <c r="BA206" s="27">
        <v>1.36</v>
      </c>
      <c r="BB206" s="27">
        <v>15.98</v>
      </c>
      <c r="BC206" s="27">
        <v>40.6</v>
      </c>
      <c r="BD206" s="27">
        <v>27.99</v>
      </c>
      <c r="BE206" s="27">
        <v>31.59</v>
      </c>
      <c r="BF206" s="27">
        <v>67</v>
      </c>
      <c r="BG206" s="27">
        <v>14.99</v>
      </c>
      <c r="BH206" s="27">
        <v>11.61</v>
      </c>
      <c r="BI206" s="27">
        <v>21.6</v>
      </c>
      <c r="BJ206" s="27">
        <v>2.64</v>
      </c>
      <c r="BK206" s="27">
        <v>42.2</v>
      </c>
      <c r="BL206" s="27">
        <v>10.23</v>
      </c>
      <c r="BM206" s="27">
        <v>13.07</v>
      </c>
    </row>
    <row r="207" spans="1:65" x14ac:dyDescent="0.25">
      <c r="A207" s="13">
        <v>4734980325</v>
      </c>
      <c r="B207" t="s">
        <v>576</v>
      </c>
      <c r="C207" t="s">
        <v>589</v>
      </c>
      <c r="D207" t="s">
        <v>875</v>
      </c>
      <c r="E207" s="27">
        <v>12.89</v>
      </c>
      <c r="F207" s="27">
        <v>5.38</v>
      </c>
      <c r="G207" s="27">
        <v>4.87</v>
      </c>
      <c r="H207" s="27">
        <v>1.59</v>
      </c>
      <c r="I207" s="27">
        <v>1.08</v>
      </c>
      <c r="J207" s="27">
        <v>4.55</v>
      </c>
      <c r="K207" s="27">
        <v>4.97</v>
      </c>
      <c r="L207" s="27">
        <v>1.64</v>
      </c>
      <c r="M207" s="27">
        <v>4.47</v>
      </c>
      <c r="N207" s="27">
        <v>5</v>
      </c>
      <c r="O207" s="27">
        <v>0.69</v>
      </c>
      <c r="P207" s="27">
        <v>1.98</v>
      </c>
      <c r="Q207" s="27">
        <v>3.69</v>
      </c>
      <c r="R207" s="27">
        <v>4.45</v>
      </c>
      <c r="S207" s="27">
        <v>6.47</v>
      </c>
      <c r="T207" s="27">
        <v>3.92</v>
      </c>
      <c r="U207" s="27">
        <v>5.14</v>
      </c>
      <c r="V207" s="27">
        <v>1.48</v>
      </c>
      <c r="W207" s="27">
        <v>2.41</v>
      </c>
      <c r="X207" s="27">
        <v>1.86</v>
      </c>
      <c r="Y207" s="27">
        <v>19.02</v>
      </c>
      <c r="Z207" s="27">
        <v>6.93</v>
      </c>
      <c r="AA207" s="27">
        <v>3.71</v>
      </c>
      <c r="AB207" s="27">
        <v>1.72</v>
      </c>
      <c r="AC207" s="27">
        <v>3.67</v>
      </c>
      <c r="AD207" s="27">
        <v>2.58</v>
      </c>
      <c r="AE207" s="29">
        <v>1433.33</v>
      </c>
      <c r="AF207" s="29">
        <v>464566</v>
      </c>
      <c r="AG207" s="25">
        <v>6.4585714285714291</v>
      </c>
      <c r="AH207" s="29">
        <v>2192.7954295434542</v>
      </c>
      <c r="AI207" s="27" t="s">
        <v>837</v>
      </c>
      <c r="AJ207" s="27">
        <v>98.300984350000007</v>
      </c>
      <c r="AK207" s="27">
        <v>71.780969393235225</v>
      </c>
      <c r="AL207" s="27">
        <v>170.07999999999998</v>
      </c>
      <c r="AM207" s="27">
        <v>193.82954999999998</v>
      </c>
      <c r="AN207" s="27">
        <v>54</v>
      </c>
      <c r="AO207" s="30">
        <v>3.1124999999999998</v>
      </c>
      <c r="AP207" s="27">
        <v>77.5</v>
      </c>
      <c r="AQ207" s="27">
        <v>113.5</v>
      </c>
      <c r="AR207" s="27">
        <v>88.2</v>
      </c>
      <c r="AS207" s="27">
        <v>10.41</v>
      </c>
      <c r="AT207" s="27">
        <v>533.48</v>
      </c>
      <c r="AU207" s="27">
        <v>3.79</v>
      </c>
      <c r="AV207" s="27">
        <v>10.39</v>
      </c>
      <c r="AW207" s="27">
        <v>4.99</v>
      </c>
      <c r="AX207" s="27">
        <v>23.75</v>
      </c>
      <c r="AY207" s="27">
        <v>37.75</v>
      </c>
      <c r="AZ207" s="27">
        <v>3.06</v>
      </c>
      <c r="BA207" s="27">
        <v>1.28</v>
      </c>
      <c r="BB207" s="27">
        <v>15.4</v>
      </c>
      <c r="BC207" s="27">
        <v>60</v>
      </c>
      <c r="BD207" s="27">
        <v>42</v>
      </c>
      <c r="BE207" s="27">
        <v>44</v>
      </c>
      <c r="BF207" s="27">
        <v>82.5</v>
      </c>
      <c r="BG207" s="27">
        <v>14.99</v>
      </c>
      <c r="BH207" s="27">
        <v>11.49</v>
      </c>
      <c r="BI207" s="27">
        <v>13.75</v>
      </c>
      <c r="BJ207" s="27">
        <v>3.29</v>
      </c>
      <c r="BK207" s="27">
        <v>60</v>
      </c>
      <c r="BL207" s="27">
        <v>10.199999999999999</v>
      </c>
      <c r="BM207" s="27">
        <v>14.13</v>
      </c>
    </row>
    <row r="208" spans="1:65" x14ac:dyDescent="0.25">
      <c r="A208" s="13">
        <v>4732820600</v>
      </c>
      <c r="B208" t="s">
        <v>576</v>
      </c>
      <c r="C208" t="s">
        <v>585</v>
      </c>
      <c r="D208" t="s">
        <v>586</v>
      </c>
      <c r="E208" s="27">
        <v>12.95</v>
      </c>
      <c r="F208" s="27">
        <v>5.25</v>
      </c>
      <c r="G208" s="27">
        <v>4.9400000000000004</v>
      </c>
      <c r="H208" s="27">
        <v>1.65</v>
      </c>
      <c r="I208" s="27">
        <v>1.1399999999999999</v>
      </c>
      <c r="J208" s="27">
        <v>4.68</v>
      </c>
      <c r="K208" s="27">
        <v>5</v>
      </c>
      <c r="L208" s="27">
        <v>1.65</v>
      </c>
      <c r="M208" s="27">
        <v>4.4800000000000004</v>
      </c>
      <c r="N208" s="27">
        <v>4.78</v>
      </c>
      <c r="O208" s="27">
        <v>0.70210526315789468</v>
      </c>
      <c r="P208" s="27">
        <v>1.98</v>
      </c>
      <c r="Q208" s="27">
        <v>3.85</v>
      </c>
      <c r="R208" s="27">
        <v>4.4400000000000004</v>
      </c>
      <c r="S208" s="27">
        <v>6.27</v>
      </c>
      <c r="T208" s="27">
        <v>4.04</v>
      </c>
      <c r="U208" s="27">
        <v>5.03</v>
      </c>
      <c r="V208" s="27">
        <v>1.51</v>
      </c>
      <c r="W208" s="27">
        <v>2.42</v>
      </c>
      <c r="X208" s="27">
        <v>1.89</v>
      </c>
      <c r="Y208" s="27">
        <v>19.48</v>
      </c>
      <c r="Z208" s="27">
        <v>7.22</v>
      </c>
      <c r="AA208" s="27">
        <v>3.72</v>
      </c>
      <c r="AB208" s="27">
        <v>1.78</v>
      </c>
      <c r="AC208" s="27">
        <v>3.66</v>
      </c>
      <c r="AD208" s="27">
        <v>2.56</v>
      </c>
      <c r="AE208" s="29">
        <v>1310.25</v>
      </c>
      <c r="AF208" s="29">
        <v>379692</v>
      </c>
      <c r="AG208" s="25">
        <v>6.1112500000000001</v>
      </c>
      <c r="AH208" s="29">
        <v>1727.7551574047807</v>
      </c>
      <c r="AI208" s="27" t="s">
        <v>837</v>
      </c>
      <c r="AJ208" s="27">
        <v>101.20358178679594</v>
      </c>
      <c r="AK208" s="27">
        <v>63.576494064560073</v>
      </c>
      <c r="AL208" s="27">
        <v>164.78</v>
      </c>
      <c r="AM208" s="27">
        <v>192.21539999999999</v>
      </c>
      <c r="AN208" s="27">
        <v>48.4</v>
      </c>
      <c r="AO208" s="30">
        <v>3.0721875000000001</v>
      </c>
      <c r="AP208" s="27">
        <v>86.6</v>
      </c>
      <c r="AQ208" s="27">
        <v>106</v>
      </c>
      <c r="AR208" s="27">
        <v>98.25</v>
      </c>
      <c r="AS208" s="27">
        <v>10.44</v>
      </c>
      <c r="AT208" s="27">
        <v>453.98</v>
      </c>
      <c r="AU208" s="27">
        <v>5.13</v>
      </c>
      <c r="AV208" s="27">
        <v>11.31</v>
      </c>
      <c r="AW208" s="27">
        <v>4.84</v>
      </c>
      <c r="AX208" s="27">
        <v>23.4</v>
      </c>
      <c r="AY208" s="27">
        <v>45</v>
      </c>
      <c r="AZ208" s="27">
        <v>3.08</v>
      </c>
      <c r="BA208" s="27">
        <v>1.32</v>
      </c>
      <c r="BB208" s="27">
        <v>10.34</v>
      </c>
      <c r="BC208" s="27">
        <v>36.5</v>
      </c>
      <c r="BD208" s="27">
        <v>26.79</v>
      </c>
      <c r="BE208" s="27">
        <v>30.31</v>
      </c>
      <c r="BF208" s="27">
        <v>73.8</v>
      </c>
      <c r="BG208" s="27">
        <v>4.083333333333333</v>
      </c>
      <c r="BH208" s="27">
        <v>13.39</v>
      </c>
      <c r="BI208" s="27">
        <v>18.399999999999999</v>
      </c>
      <c r="BJ208" s="27">
        <v>2.96</v>
      </c>
      <c r="BK208" s="27">
        <v>59.25</v>
      </c>
      <c r="BL208" s="27">
        <v>10.31</v>
      </c>
      <c r="BM208" s="27">
        <v>13.27</v>
      </c>
    </row>
    <row r="209" spans="1:65" x14ac:dyDescent="0.25">
      <c r="A209" s="13">
        <v>4734100640</v>
      </c>
      <c r="B209" t="s">
        <v>576</v>
      </c>
      <c r="C209" t="s">
        <v>587</v>
      </c>
      <c r="D209" t="s">
        <v>588</v>
      </c>
      <c r="E209" s="27">
        <v>12.72</v>
      </c>
      <c r="F209" s="27">
        <v>5.33</v>
      </c>
      <c r="G209" s="27">
        <v>4.55</v>
      </c>
      <c r="H209" s="27">
        <v>1.56</v>
      </c>
      <c r="I209" s="27">
        <v>1.03</v>
      </c>
      <c r="J209" s="27">
        <v>4.4800000000000004</v>
      </c>
      <c r="K209" s="27">
        <v>4.8600000000000003</v>
      </c>
      <c r="L209" s="27">
        <v>1.56</v>
      </c>
      <c r="M209" s="27">
        <v>4.0999999999999996</v>
      </c>
      <c r="N209" s="27">
        <v>4.6900000000000004</v>
      </c>
      <c r="O209" s="27">
        <v>0.6657894736842106</v>
      </c>
      <c r="P209" s="27">
        <v>1.98</v>
      </c>
      <c r="Q209" s="27">
        <v>3.51</v>
      </c>
      <c r="R209" s="27">
        <v>4.49</v>
      </c>
      <c r="S209" s="27">
        <v>6.33</v>
      </c>
      <c r="T209" s="27">
        <v>3.72</v>
      </c>
      <c r="U209" s="27">
        <v>5.03</v>
      </c>
      <c r="V209" s="27">
        <v>1.43</v>
      </c>
      <c r="W209" s="27">
        <v>2.2799999999999998</v>
      </c>
      <c r="X209" s="27">
        <v>1.8</v>
      </c>
      <c r="Y209" s="27">
        <v>18.399999999999999</v>
      </c>
      <c r="Z209" s="27">
        <v>6.13</v>
      </c>
      <c r="AA209" s="27">
        <v>3.55</v>
      </c>
      <c r="AB209" s="27">
        <v>1.66</v>
      </c>
      <c r="AC209" s="27">
        <v>3.54</v>
      </c>
      <c r="AD209" s="27">
        <v>2.44</v>
      </c>
      <c r="AE209" s="29">
        <v>963.67</v>
      </c>
      <c r="AF209" s="29">
        <v>337144</v>
      </c>
      <c r="AG209" s="25">
        <v>6.6266666666666652</v>
      </c>
      <c r="AH209" s="29">
        <v>1619.3561540964297</v>
      </c>
      <c r="AI209" s="27">
        <v>187.02924159882275</v>
      </c>
      <c r="AJ209" s="27" t="s">
        <v>837</v>
      </c>
      <c r="AK209" s="27" t="s">
        <v>837</v>
      </c>
      <c r="AL209" s="27">
        <v>187.02924159882275</v>
      </c>
      <c r="AM209" s="27">
        <v>193.82954999999998</v>
      </c>
      <c r="AN209" s="27">
        <v>37.5</v>
      </c>
      <c r="AO209" s="30">
        <v>3.0597500000000002</v>
      </c>
      <c r="AP209" s="27">
        <v>102.33</v>
      </c>
      <c r="AQ209" s="27">
        <v>133.5</v>
      </c>
      <c r="AR209" s="27">
        <v>86.67</v>
      </c>
      <c r="AS209" s="27">
        <v>10.06</v>
      </c>
      <c r="AT209" s="27">
        <v>442.24</v>
      </c>
      <c r="AU209" s="27">
        <v>5.0999999999999996</v>
      </c>
      <c r="AV209" s="27">
        <v>10.79</v>
      </c>
      <c r="AW209" s="27">
        <v>4.24</v>
      </c>
      <c r="AX209" s="27">
        <v>16.670000000000002</v>
      </c>
      <c r="AY209" s="27">
        <v>35</v>
      </c>
      <c r="AZ209" s="27">
        <v>3.05</v>
      </c>
      <c r="BA209" s="27">
        <v>0.98</v>
      </c>
      <c r="BB209" s="27">
        <v>12</v>
      </c>
      <c r="BC209" s="27">
        <v>46.17</v>
      </c>
      <c r="BD209" s="27">
        <v>33.67</v>
      </c>
      <c r="BE209" s="27">
        <v>38.5</v>
      </c>
      <c r="BF209" s="27">
        <v>119</v>
      </c>
      <c r="BG209" s="27">
        <v>9.99</v>
      </c>
      <c r="BH209" s="27">
        <v>13.99</v>
      </c>
      <c r="BI209" s="27">
        <v>7</v>
      </c>
      <c r="BJ209" s="27">
        <v>2.88</v>
      </c>
      <c r="BK209" s="27">
        <v>68.33</v>
      </c>
      <c r="BL209" s="27">
        <v>10.220000000000001</v>
      </c>
      <c r="BM209" s="27">
        <v>11.65</v>
      </c>
    </row>
    <row r="210" spans="1:65" x14ac:dyDescent="0.25">
      <c r="A210" s="13">
        <v>4734980700</v>
      </c>
      <c r="B210" t="s">
        <v>576</v>
      </c>
      <c r="C210" t="s">
        <v>589</v>
      </c>
      <c r="D210" t="s">
        <v>590</v>
      </c>
      <c r="E210" s="27">
        <v>13.05</v>
      </c>
      <c r="F210" s="27">
        <v>5.36</v>
      </c>
      <c r="G210" s="27">
        <v>5.03</v>
      </c>
      <c r="H210" s="27">
        <v>1.51</v>
      </c>
      <c r="I210" s="27">
        <v>1.1399999999999999</v>
      </c>
      <c r="J210" s="27">
        <v>4.6500000000000004</v>
      </c>
      <c r="K210" s="27">
        <v>5.17</v>
      </c>
      <c r="L210" s="27">
        <v>1.66</v>
      </c>
      <c r="M210" s="27">
        <v>4.6900000000000004</v>
      </c>
      <c r="N210" s="27">
        <v>5.03</v>
      </c>
      <c r="O210" s="27">
        <v>0.69</v>
      </c>
      <c r="P210" s="27">
        <v>1.98</v>
      </c>
      <c r="Q210" s="27">
        <v>3.83</v>
      </c>
      <c r="R210" s="27">
        <v>4.4800000000000004</v>
      </c>
      <c r="S210" s="27">
        <v>6.44</v>
      </c>
      <c r="T210" s="27">
        <v>4.1900000000000004</v>
      </c>
      <c r="U210" s="27">
        <v>5.22</v>
      </c>
      <c r="V210" s="27">
        <v>1.55</v>
      </c>
      <c r="W210" s="27">
        <v>2.48</v>
      </c>
      <c r="X210" s="27">
        <v>1.87</v>
      </c>
      <c r="Y210" s="27">
        <v>19.38</v>
      </c>
      <c r="Z210" s="27">
        <v>7.16</v>
      </c>
      <c r="AA210" s="27">
        <v>3.78</v>
      </c>
      <c r="AB210" s="27">
        <v>1.82</v>
      </c>
      <c r="AC210" s="27">
        <v>3.73</v>
      </c>
      <c r="AD210" s="27">
        <v>2.6</v>
      </c>
      <c r="AE210" s="29">
        <v>1488.1</v>
      </c>
      <c r="AF210" s="29">
        <v>523608</v>
      </c>
      <c r="AG210" s="25">
        <v>6.5058571428571428</v>
      </c>
      <c r="AH210" s="29">
        <v>2483.6819309313996</v>
      </c>
      <c r="AI210" s="27" t="s">
        <v>837</v>
      </c>
      <c r="AJ210" s="27">
        <v>101.26301538956305</v>
      </c>
      <c r="AK210" s="27">
        <v>78.933626279999999</v>
      </c>
      <c r="AL210" s="27">
        <v>180.19</v>
      </c>
      <c r="AM210" s="27">
        <v>234.4308</v>
      </c>
      <c r="AN210" s="27">
        <v>60</v>
      </c>
      <c r="AO210" s="30">
        <v>3.0859285714285711</v>
      </c>
      <c r="AP210" s="27">
        <v>85</v>
      </c>
      <c r="AQ210" s="27">
        <v>117.02</v>
      </c>
      <c r="AR210" s="27">
        <v>99.61</v>
      </c>
      <c r="AS210" s="27">
        <v>10.46</v>
      </c>
      <c r="AT210" s="27">
        <v>427.35</v>
      </c>
      <c r="AU210" s="27">
        <v>4.74</v>
      </c>
      <c r="AV210" s="27">
        <v>10.76</v>
      </c>
      <c r="AW210" s="27">
        <v>4.25</v>
      </c>
      <c r="AX210" s="27">
        <v>25</v>
      </c>
      <c r="AY210" s="27">
        <v>45</v>
      </c>
      <c r="AZ210" s="27">
        <v>3.08</v>
      </c>
      <c r="BA210" s="27">
        <v>1.35</v>
      </c>
      <c r="BB210" s="27">
        <v>16</v>
      </c>
      <c r="BC210" s="27">
        <v>36.49</v>
      </c>
      <c r="BD210" s="27">
        <v>17.989999999999998</v>
      </c>
      <c r="BE210" s="27">
        <v>27</v>
      </c>
      <c r="BF210" s="27">
        <v>75</v>
      </c>
      <c r="BG210" s="27">
        <v>10</v>
      </c>
      <c r="BH210" s="27">
        <v>12.5</v>
      </c>
      <c r="BI210" s="27">
        <v>20</v>
      </c>
      <c r="BJ210" s="27">
        <v>3.58</v>
      </c>
      <c r="BK210" s="27">
        <v>51.25</v>
      </c>
      <c r="BL210" s="27">
        <v>10.31</v>
      </c>
      <c r="BM210" s="27">
        <v>13.62</v>
      </c>
    </row>
    <row r="211" spans="1:65" x14ac:dyDescent="0.25">
      <c r="A211" s="13">
        <v>4810180020</v>
      </c>
      <c r="B211" t="s">
        <v>591</v>
      </c>
      <c r="C211" t="s">
        <v>592</v>
      </c>
      <c r="D211" t="s">
        <v>593</v>
      </c>
      <c r="E211" s="27">
        <v>13.42</v>
      </c>
      <c r="F211" s="27">
        <v>5.37</v>
      </c>
      <c r="G211" s="27">
        <v>4.4000000000000004</v>
      </c>
      <c r="H211" s="27">
        <v>1.67</v>
      </c>
      <c r="I211" s="27">
        <v>1.05</v>
      </c>
      <c r="J211" s="27">
        <v>4.46</v>
      </c>
      <c r="K211" s="27">
        <v>5</v>
      </c>
      <c r="L211" s="27">
        <v>1.71</v>
      </c>
      <c r="M211" s="27">
        <v>4.37</v>
      </c>
      <c r="N211" s="27">
        <v>4.28</v>
      </c>
      <c r="O211" s="27">
        <v>0.55981132075471685</v>
      </c>
      <c r="P211" s="27">
        <v>1.88</v>
      </c>
      <c r="Q211" s="27">
        <v>3.66</v>
      </c>
      <c r="R211" s="27">
        <v>4.51</v>
      </c>
      <c r="S211" s="27">
        <v>6.23</v>
      </c>
      <c r="T211" s="27">
        <v>4.01</v>
      </c>
      <c r="U211" s="27">
        <v>5.13</v>
      </c>
      <c r="V211" s="27">
        <v>1.44</v>
      </c>
      <c r="W211" s="27">
        <v>2.2999999999999998</v>
      </c>
      <c r="X211" s="27">
        <v>1.83</v>
      </c>
      <c r="Y211" s="27">
        <v>18.75</v>
      </c>
      <c r="Z211" s="27">
        <v>7.21</v>
      </c>
      <c r="AA211" s="27">
        <v>3.26</v>
      </c>
      <c r="AB211" s="27">
        <v>1.64</v>
      </c>
      <c r="AC211" s="27">
        <v>3.64</v>
      </c>
      <c r="AD211" s="27">
        <v>2.4500000000000002</v>
      </c>
      <c r="AE211" s="29">
        <v>1126.67</v>
      </c>
      <c r="AF211" s="29">
        <v>434396</v>
      </c>
      <c r="AG211" s="25">
        <v>6.2233333333333336</v>
      </c>
      <c r="AH211" s="29">
        <v>2000.3411126109377</v>
      </c>
      <c r="AI211" s="27" t="s">
        <v>837</v>
      </c>
      <c r="AJ211" s="27">
        <v>114.19464496583335</v>
      </c>
      <c r="AK211" s="27">
        <v>82.732236494560226</v>
      </c>
      <c r="AL211" s="27">
        <v>196.92000000000002</v>
      </c>
      <c r="AM211" s="27">
        <v>214.43985000000001</v>
      </c>
      <c r="AN211" s="27">
        <v>59</v>
      </c>
      <c r="AO211" s="30">
        <v>3.0611666666666668</v>
      </c>
      <c r="AP211" s="27">
        <v>139.66999999999999</v>
      </c>
      <c r="AQ211" s="27">
        <v>118.5</v>
      </c>
      <c r="AR211" s="27">
        <v>109</v>
      </c>
      <c r="AS211" s="27">
        <v>10.050000000000001</v>
      </c>
      <c r="AT211" s="27">
        <v>306</v>
      </c>
      <c r="AU211" s="27">
        <v>4.7699999999999996</v>
      </c>
      <c r="AV211" s="27">
        <v>12.24</v>
      </c>
      <c r="AW211" s="27">
        <v>4.29</v>
      </c>
      <c r="AX211" s="27">
        <v>33.33</v>
      </c>
      <c r="AY211" s="27">
        <v>31.83</v>
      </c>
      <c r="AZ211" s="27">
        <v>3.25</v>
      </c>
      <c r="BA211" s="27">
        <v>1.1399999999999999</v>
      </c>
      <c r="BB211" s="27">
        <v>12.18</v>
      </c>
      <c r="BC211" s="27">
        <v>30.27</v>
      </c>
      <c r="BD211" s="27">
        <v>21.64</v>
      </c>
      <c r="BE211" s="27">
        <v>30</v>
      </c>
      <c r="BF211" s="27">
        <v>79.5</v>
      </c>
      <c r="BG211" s="27">
        <v>11.325833333333334</v>
      </c>
      <c r="BH211" s="27">
        <v>10.77</v>
      </c>
      <c r="BI211" s="27">
        <v>14</v>
      </c>
      <c r="BJ211" s="27">
        <v>3</v>
      </c>
      <c r="BK211" s="27">
        <v>54.33</v>
      </c>
      <c r="BL211" s="27">
        <v>10.78</v>
      </c>
      <c r="BM211" s="27">
        <v>12.07</v>
      </c>
    </row>
    <row r="212" spans="1:65" x14ac:dyDescent="0.25">
      <c r="A212" s="13">
        <v>4811100040</v>
      </c>
      <c r="B212" t="s">
        <v>591</v>
      </c>
      <c r="C212" t="s">
        <v>594</v>
      </c>
      <c r="D212" t="s">
        <v>595</v>
      </c>
      <c r="E212" s="27">
        <v>13.11</v>
      </c>
      <c r="F212" s="27">
        <v>5.36</v>
      </c>
      <c r="G212" s="27">
        <v>4.55</v>
      </c>
      <c r="H212" s="27">
        <v>1.32</v>
      </c>
      <c r="I212" s="27">
        <v>1.1000000000000001</v>
      </c>
      <c r="J212" s="27">
        <v>4.49</v>
      </c>
      <c r="K212" s="27">
        <v>4.87</v>
      </c>
      <c r="L212" s="27">
        <v>1.68</v>
      </c>
      <c r="M212" s="27">
        <v>3.89</v>
      </c>
      <c r="N212" s="27">
        <v>3.61</v>
      </c>
      <c r="O212" s="27">
        <v>0.72905660377358483</v>
      </c>
      <c r="P212" s="27">
        <v>1.88</v>
      </c>
      <c r="Q212" s="27">
        <v>3.78</v>
      </c>
      <c r="R212" s="27">
        <v>4.4000000000000004</v>
      </c>
      <c r="S212" s="27">
        <v>6.1</v>
      </c>
      <c r="T212" s="27">
        <v>3.66</v>
      </c>
      <c r="U212" s="27">
        <v>5.04</v>
      </c>
      <c r="V212" s="27">
        <v>1.44</v>
      </c>
      <c r="W212" s="27">
        <v>2.2999999999999998</v>
      </c>
      <c r="X212" s="27">
        <v>1.89</v>
      </c>
      <c r="Y212" s="27">
        <v>18.95</v>
      </c>
      <c r="Z212" s="27">
        <v>6.8</v>
      </c>
      <c r="AA212" s="27">
        <v>3.34</v>
      </c>
      <c r="AB212" s="27">
        <v>1.67</v>
      </c>
      <c r="AC212" s="27">
        <v>3.68</v>
      </c>
      <c r="AD212" s="27">
        <v>2.46</v>
      </c>
      <c r="AE212" s="29">
        <v>1139.67</v>
      </c>
      <c r="AF212" s="29">
        <v>298270</v>
      </c>
      <c r="AG212" s="25">
        <v>7.0235714285714295</v>
      </c>
      <c r="AH212" s="29">
        <v>1491.8413176079357</v>
      </c>
      <c r="AI212" s="27" t="s">
        <v>837</v>
      </c>
      <c r="AJ212" s="27">
        <v>121.30676568998604</v>
      </c>
      <c r="AK212" s="27">
        <v>56.089563266031142</v>
      </c>
      <c r="AL212" s="27">
        <v>177.4</v>
      </c>
      <c r="AM212" s="27">
        <v>214.43985000000001</v>
      </c>
      <c r="AN212" s="27">
        <v>54</v>
      </c>
      <c r="AO212" s="30">
        <v>3.0666000000000002</v>
      </c>
      <c r="AP212" s="27">
        <v>77</v>
      </c>
      <c r="AQ212" s="27">
        <v>114</v>
      </c>
      <c r="AR212" s="27">
        <v>91</v>
      </c>
      <c r="AS212" s="27">
        <v>10.09</v>
      </c>
      <c r="AT212" s="27">
        <v>447.47</v>
      </c>
      <c r="AU212" s="27">
        <v>3.79</v>
      </c>
      <c r="AV212" s="27">
        <v>8.99</v>
      </c>
      <c r="AW212" s="27">
        <v>4.49</v>
      </c>
      <c r="AX212" s="27">
        <v>28</v>
      </c>
      <c r="AY212" s="27">
        <v>45</v>
      </c>
      <c r="AZ212" s="27">
        <v>3.34</v>
      </c>
      <c r="BA212" s="27">
        <v>1.17</v>
      </c>
      <c r="BB212" s="27">
        <v>10.35</v>
      </c>
      <c r="BC212" s="27">
        <v>51.5</v>
      </c>
      <c r="BD212" s="27">
        <v>31.66</v>
      </c>
      <c r="BE212" s="27">
        <v>46.3</v>
      </c>
      <c r="BF212" s="27">
        <v>78</v>
      </c>
      <c r="BG212" s="27">
        <v>11.99</v>
      </c>
      <c r="BH212" s="27">
        <v>10</v>
      </c>
      <c r="BI212" s="27">
        <v>15</v>
      </c>
      <c r="BJ212" s="27">
        <v>3.56</v>
      </c>
      <c r="BK212" s="27">
        <v>60</v>
      </c>
      <c r="BL212" s="27">
        <v>10.34</v>
      </c>
      <c r="BM212" s="27">
        <v>11.85</v>
      </c>
    </row>
    <row r="213" spans="1:65" x14ac:dyDescent="0.25">
      <c r="A213" s="13">
        <v>4812420080</v>
      </c>
      <c r="B213" t="s">
        <v>591</v>
      </c>
      <c r="C213" t="s">
        <v>846</v>
      </c>
      <c r="D213" t="s">
        <v>596</v>
      </c>
      <c r="E213" s="27">
        <v>13.39</v>
      </c>
      <c r="F213" s="27">
        <v>5.34</v>
      </c>
      <c r="G213" s="27">
        <v>4.51</v>
      </c>
      <c r="H213" s="27">
        <v>1.67</v>
      </c>
      <c r="I213" s="27">
        <v>1.17</v>
      </c>
      <c r="J213" s="27">
        <v>4.6100000000000003</v>
      </c>
      <c r="K213" s="27">
        <v>4.78</v>
      </c>
      <c r="L213" s="27">
        <v>1.66</v>
      </c>
      <c r="M213" s="27">
        <v>4.33</v>
      </c>
      <c r="N213" s="27">
        <v>4.29</v>
      </c>
      <c r="O213" s="27">
        <v>0.74207547169811294</v>
      </c>
      <c r="P213" s="27">
        <v>1.87</v>
      </c>
      <c r="Q213" s="27">
        <v>3.83</v>
      </c>
      <c r="R213" s="27">
        <v>4.2300000000000004</v>
      </c>
      <c r="S213" s="27">
        <v>5.52</v>
      </c>
      <c r="T213" s="27">
        <v>3.54</v>
      </c>
      <c r="U213" s="27">
        <v>5.04</v>
      </c>
      <c r="V213" s="27">
        <v>1.5</v>
      </c>
      <c r="W213" s="27">
        <v>2.4300000000000002</v>
      </c>
      <c r="X213" s="27">
        <v>2.06</v>
      </c>
      <c r="Y213" s="27">
        <v>19.12</v>
      </c>
      <c r="Z213" s="27">
        <v>6.24</v>
      </c>
      <c r="AA213" s="27">
        <v>3.46</v>
      </c>
      <c r="AB213" s="27">
        <v>1.67</v>
      </c>
      <c r="AC213" s="27">
        <v>3.52</v>
      </c>
      <c r="AD213" s="27">
        <v>2.58</v>
      </c>
      <c r="AE213" s="29">
        <v>1856.13</v>
      </c>
      <c r="AF213" s="29">
        <v>529727</v>
      </c>
      <c r="AG213" s="25">
        <v>6.5066666666666677</v>
      </c>
      <c r="AH213" s="29">
        <v>2512.9183638658005</v>
      </c>
      <c r="AI213" s="27" t="s">
        <v>837</v>
      </c>
      <c r="AJ213" s="27">
        <v>115.55499745900396</v>
      </c>
      <c r="AK213" s="27">
        <v>50.485811618933951</v>
      </c>
      <c r="AL213" s="27">
        <v>166.04</v>
      </c>
      <c r="AM213" s="27">
        <v>214.43985000000001</v>
      </c>
      <c r="AN213" s="27">
        <v>53.99</v>
      </c>
      <c r="AO213" s="30">
        <v>2.9889000000000001</v>
      </c>
      <c r="AP213" s="27">
        <v>116</v>
      </c>
      <c r="AQ213" s="27">
        <v>112</v>
      </c>
      <c r="AR213" s="27">
        <v>124.17</v>
      </c>
      <c r="AS213" s="27">
        <v>10.3</v>
      </c>
      <c r="AT213" s="27">
        <v>503.84</v>
      </c>
      <c r="AU213" s="27">
        <v>4.87</v>
      </c>
      <c r="AV213" s="27">
        <v>8.49</v>
      </c>
      <c r="AW213" s="27">
        <v>4.8899999999999997</v>
      </c>
      <c r="AX213" s="27">
        <v>26</v>
      </c>
      <c r="AY213" s="27">
        <v>53.8</v>
      </c>
      <c r="AZ213" s="27">
        <v>3.08</v>
      </c>
      <c r="BA213" s="27">
        <v>1.1100000000000001</v>
      </c>
      <c r="BB213" s="27">
        <v>12.37</v>
      </c>
      <c r="BC213" s="27">
        <v>32.08</v>
      </c>
      <c r="BD213" s="27">
        <v>34</v>
      </c>
      <c r="BE213" s="27">
        <v>32.33</v>
      </c>
      <c r="BF213" s="27">
        <v>106.4</v>
      </c>
      <c r="BG213" s="27">
        <v>7.9950000000000001</v>
      </c>
      <c r="BH213" s="27">
        <v>12.54</v>
      </c>
      <c r="BI213" s="27">
        <v>18.670000000000002</v>
      </c>
      <c r="BJ213" s="27">
        <v>3.39</v>
      </c>
      <c r="BK213" s="27">
        <v>58.99</v>
      </c>
      <c r="BL213" s="27">
        <v>10.3</v>
      </c>
      <c r="BM213" s="27">
        <v>10.23</v>
      </c>
    </row>
    <row r="214" spans="1:65" x14ac:dyDescent="0.25">
      <c r="A214" s="13">
        <v>4813140120</v>
      </c>
      <c r="B214" t="s">
        <v>591</v>
      </c>
      <c r="C214" t="s">
        <v>599</v>
      </c>
      <c r="D214" t="s">
        <v>600</v>
      </c>
      <c r="E214" s="27">
        <v>13.11</v>
      </c>
      <c r="F214" s="27">
        <v>5.28</v>
      </c>
      <c r="G214" s="27">
        <v>4.6500000000000004</v>
      </c>
      <c r="H214" s="27">
        <v>1.47</v>
      </c>
      <c r="I214" s="27">
        <v>1.07</v>
      </c>
      <c r="J214" s="27">
        <v>4.5999999999999996</v>
      </c>
      <c r="K214" s="27">
        <v>4.9400000000000004</v>
      </c>
      <c r="L214" s="27">
        <v>1.64</v>
      </c>
      <c r="M214" s="27">
        <v>4.26</v>
      </c>
      <c r="N214" s="27">
        <v>4.3099999999999996</v>
      </c>
      <c r="O214" s="27">
        <v>0.75509433962264139</v>
      </c>
      <c r="P214" s="27">
        <v>1.88</v>
      </c>
      <c r="Q214" s="27">
        <v>3.67</v>
      </c>
      <c r="R214" s="27">
        <v>4.4400000000000004</v>
      </c>
      <c r="S214" s="27">
        <v>6.25</v>
      </c>
      <c r="T214" s="27">
        <v>3.5</v>
      </c>
      <c r="U214" s="27">
        <v>5.05</v>
      </c>
      <c r="V214" s="27">
        <v>1.5</v>
      </c>
      <c r="W214" s="27">
        <v>2.36</v>
      </c>
      <c r="X214" s="27">
        <v>1.82</v>
      </c>
      <c r="Y214" s="27">
        <v>18.809999999999999</v>
      </c>
      <c r="Z214" s="27">
        <v>6.63</v>
      </c>
      <c r="AA214" s="27">
        <v>3.65</v>
      </c>
      <c r="AB214" s="27">
        <v>1.65</v>
      </c>
      <c r="AC214" s="27">
        <v>3.58</v>
      </c>
      <c r="AD214" s="27">
        <v>2.4900000000000002</v>
      </c>
      <c r="AE214" s="29">
        <v>1233.75</v>
      </c>
      <c r="AF214" s="29">
        <v>451923</v>
      </c>
      <c r="AG214" s="25">
        <v>6.5716666666666663</v>
      </c>
      <c r="AH214" s="29">
        <v>2158.3453803798484</v>
      </c>
      <c r="AI214" s="27" t="s">
        <v>837</v>
      </c>
      <c r="AJ214" s="27">
        <v>139.55133081666668</v>
      </c>
      <c r="AK214" s="27">
        <v>66.585481680000001</v>
      </c>
      <c r="AL214" s="27">
        <v>206.14000000000001</v>
      </c>
      <c r="AM214" s="27">
        <v>209.82570000000001</v>
      </c>
      <c r="AN214" s="27">
        <v>59.98</v>
      </c>
      <c r="AO214" s="30">
        <v>2.9589999999999996</v>
      </c>
      <c r="AP214" s="27">
        <v>159</v>
      </c>
      <c r="AQ214" s="27">
        <v>125</v>
      </c>
      <c r="AR214" s="27">
        <v>91.67</v>
      </c>
      <c r="AS214" s="27">
        <v>10.220000000000001</v>
      </c>
      <c r="AT214" s="27">
        <v>355</v>
      </c>
      <c r="AU214" s="27">
        <v>5.19</v>
      </c>
      <c r="AV214" s="27">
        <v>10.64</v>
      </c>
      <c r="AW214" s="27">
        <v>4.43</v>
      </c>
      <c r="AX214" s="27">
        <v>20</v>
      </c>
      <c r="AY214" s="27">
        <v>40</v>
      </c>
      <c r="AZ214" s="27">
        <v>3.07</v>
      </c>
      <c r="BA214" s="27">
        <v>1.1100000000000001</v>
      </c>
      <c r="BB214" s="27">
        <v>12.25</v>
      </c>
      <c r="BC214" s="27">
        <v>40.67</v>
      </c>
      <c r="BD214" s="27">
        <v>33.5</v>
      </c>
      <c r="BE214" s="27">
        <v>49</v>
      </c>
      <c r="BF214" s="27">
        <v>82.33</v>
      </c>
      <c r="BG214" s="27">
        <v>13.333333333333334</v>
      </c>
      <c r="BH214" s="27">
        <v>13.58</v>
      </c>
      <c r="BI214" s="27">
        <v>15</v>
      </c>
      <c r="BJ214" s="27">
        <v>3.25</v>
      </c>
      <c r="BK214" s="27">
        <v>46</v>
      </c>
      <c r="BL214" s="27">
        <v>10.64</v>
      </c>
      <c r="BM214" s="27">
        <v>10.91</v>
      </c>
    </row>
    <row r="215" spans="1:65" x14ac:dyDescent="0.25">
      <c r="A215" s="13">
        <v>4812420280</v>
      </c>
      <c r="B215" t="s">
        <v>591</v>
      </c>
      <c r="C215" t="s">
        <v>846</v>
      </c>
      <c r="D215" t="s">
        <v>597</v>
      </c>
      <c r="E215" s="27">
        <v>12.5</v>
      </c>
      <c r="F215" s="27">
        <v>5.36</v>
      </c>
      <c r="G215" s="27">
        <v>4.49</v>
      </c>
      <c r="H215" s="27">
        <v>1.395</v>
      </c>
      <c r="I215" s="27">
        <v>1.1399999999999999</v>
      </c>
      <c r="J215" s="27">
        <v>4.62</v>
      </c>
      <c r="K215" s="27">
        <v>3.835</v>
      </c>
      <c r="L215" s="27">
        <v>1.65</v>
      </c>
      <c r="M215" s="27">
        <v>4.29</v>
      </c>
      <c r="N215" s="27">
        <v>3.335</v>
      </c>
      <c r="O215" s="27">
        <v>0.65452830200000001</v>
      </c>
      <c r="P215" s="27">
        <v>1.635</v>
      </c>
      <c r="Q215" s="27">
        <v>3.59</v>
      </c>
      <c r="R215" s="27">
        <v>3.59</v>
      </c>
      <c r="S215" s="27">
        <v>4.84</v>
      </c>
      <c r="T215" s="27">
        <v>2.88</v>
      </c>
      <c r="U215" s="27">
        <v>4.5199999999999996</v>
      </c>
      <c r="V215" s="27">
        <v>1.345</v>
      </c>
      <c r="W215" s="27">
        <v>2.21</v>
      </c>
      <c r="X215" s="27">
        <v>1.8149999999999999</v>
      </c>
      <c r="Y215" s="27">
        <v>18.96</v>
      </c>
      <c r="Z215" s="27">
        <v>5.04</v>
      </c>
      <c r="AA215" s="27">
        <v>3.2549999999999999</v>
      </c>
      <c r="AB215" s="27">
        <v>1.37</v>
      </c>
      <c r="AC215" s="27">
        <v>3.11</v>
      </c>
      <c r="AD215" s="27">
        <v>2.1800000000000002</v>
      </c>
      <c r="AE215" s="29">
        <v>1339.33</v>
      </c>
      <c r="AF215" s="29">
        <v>474999</v>
      </c>
      <c r="AG215" s="25">
        <v>6.1779999999999999</v>
      </c>
      <c r="AH215" s="29">
        <v>2176.8329088465607</v>
      </c>
      <c r="AI215" s="27" t="s">
        <v>837</v>
      </c>
      <c r="AJ215" s="27">
        <v>158.90287000000001</v>
      </c>
      <c r="AK215" s="27">
        <v>55.43263528817738</v>
      </c>
      <c r="AL215" s="27">
        <v>214.33</v>
      </c>
      <c r="AM215" s="27">
        <v>214.43985000000001</v>
      </c>
      <c r="AN215" s="27">
        <v>48.33</v>
      </c>
      <c r="AO215" s="30">
        <v>2.9910000000000001</v>
      </c>
      <c r="AP215" s="27">
        <v>107.33</v>
      </c>
      <c r="AQ215" s="27">
        <v>87.5</v>
      </c>
      <c r="AR215" s="27">
        <v>106.97</v>
      </c>
      <c r="AS215" s="27">
        <v>10.199999999999999</v>
      </c>
      <c r="AT215" s="27">
        <v>480</v>
      </c>
      <c r="AU215" s="27">
        <v>5.79</v>
      </c>
      <c r="AV215" s="27">
        <v>10.99</v>
      </c>
      <c r="AW215" s="27">
        <v>4.8600000000000003</v>
      </c>
      <c r="AX215" s="27">
        <v>25.5</v>
      </c>
      <c r="AY215" s="27">
        <v>47.33</v>
      </c>
      <c r="AZ215" s="27">
        <v>3.06</v>
      </c>
      <c r="BA215" s="27">
        <v>1.05</v>
      </c>
      <c r="BB215" s="27">
        <v>7.98</v>
      </c>
      <c r="BC215" s="27">
        <v>36.659999999999997</v>
      </c>
      <c r="BD215" s="27">
        <v>33.200000000000003</v>
      </c>
      <c r="BE215" s="27">
        <v>43.17</v>
      </c>
      <c r="BF215" s="27">
        <v>57.5</v>
      </c>
      <c r="BG215" s="27">
        <v>14.99</v>
      </c>
      <c r="BH215" s="27">
        <v>11.9</v>
      </c>
      <c r="BI215" s="27">
        <v>20</v>
      </c>
      <c r="BJ215" s="27">
        <v>3.11</v>
      </c>
      <c r="BK215" s="27">
        <v>46.67</v>
      </c>
      <c r="BL215" s="27">
        <v>10.33</v>
      </c>
      <c r="BM215" s="27">
        <v>10.119999999999999</v>
      </c>
    </row>
    <row r="216" spans="1:65" x14ac:dyDescent="0.25">
      <c r="A216" s="13">
        <v>4826420180</v>
      </c>
      <c r="B216" t="s">
        <v>591</v>
      </c>
      <c r="C216" t="s">
        <v>610</v>
      </c>
      <c r="D216" t="s">
        <v>611</v>
      </c>
      <c r="E216" s="27">
        <v>13.27</v>
      </c>
      <c r="F216" s="27">
        <v>5.34</v>
      </c>
      <c r="G216" s="27">
        <v>4.66</v>
      </c>
      <c r="H216" s="27">
        <v>1.59</v>
      </c>
      <c r="I216" s="27">
        <v>1.18</v>
      </c>
      <c r="J216" s="27">
        <v>4.6399999999999997</v>
      </c>
      <c r="K216" s="27">
        <v>5.13</v>
      </c>
      <c r="L216" s="27">
        <v>1.63</v>
      </c>
      <c r="M216" s="27">
        <v>4.38</v>
      </c>
      <c r="N216" s="27">
        <v>4.3</v>
      </c>
      <c r="O216" s="27">
        <v>0.53377358490566029</v>
      </c>
      <c r="P216" s="27">
        <v>1.89</v>
      </c>
      <c r="Q216" s="27">
        <v>3.93</v>
      </c>
      <c r="R216" s="27">
        <v>4.3099999999999996</v>
      </c>
      <c r="S216" s="27">
        <v>5.88</v>
      </c>
      <c r="T216" s="27">
        <v>3.78</v>
      </c>
      <c r="U216" s="27">
        <v>5.09</v>
      </c>
      <c r="V216" s="27">
        <v>1.48</v>
      </c>
      <c r="W216" s="27">
        <v>2.39</v>
      </c>
      <c r="X216" s="27">
        <v>1.95</v>
      </c>
      <c r="Y216" s="27">
        <v>19.260000000000002</v>
      </c>
      <c r="Z216" s="27">
        <v>7</v>
      </c>
      <c r="AA216" s="27">
        <v>3.69</v>
      </c>
      <c r="AB216" s="27">
        <v>1.72</v>
      </c>
      <c r="AC216" s="27">
        <v>3.63</v>
      </c>
      <c r="AD216" s="27">
        <v>2.61</v>
      </c>
      <c r="AE216" s="29">
        <v>1418.25</v>
      </c>
      <c r="AF216" s="29">
        <v>382000</v>
      </c>
      <c r="AG216" s="25">
        <v>6.9340000000000002</v>
      </c>
      <c r="AH216" s="29">
        <v>1893.4093830219708</v>
      </c>
      <c r="AI216" s="27" t="s">
        <v>837</v>
      </c>
      <c r="AJ216" s="27">
        <v>138.38131164999999</v>
      </c>
      <c r="AK216" s="27">
        <v>64.622557140682758</v>
      </c>
      <c r="AL216" s="27">
        <v>203</v>
      </c>
      <c r="AM216" s="27">
        <v>214.43985000000001</v>
      </c>
      <c r="AN216" s="27">
        <v>45.17</v>
      </c>
      <c r="AO216" s="30">
        <v>2.9255</v>
      </c>
      <c r="AP216" s="27">
        <v>95.74</v>
      </c>
      <c r="AQ216" s="27">
        <v>101.5</v>
      </c>
      <c r="AR216" s="27">
        <v>131</v>
      </c>
      <c r="AS216" s="27">
        <v>10.42</v>
      </c>
      <c r="AT216" s="27">
        <v>508.66</v>
      </c>
      <c r="AU216" s="27">
        <v>4.34</v>
      </c>
      <c r="AV216" s="27">
        <v>11.39</v>
      </c>
      <c r="AW216" s="27">
        <v>3.99</v>
      </c>
      <c r="AX216" s="27">
        <v>22.5</v>
      </c>
      <c r="AY216" s="27">
        <v>47.5</v>
      </c>
      <c r="AZ216" s="27">
        <v>3.06</v>
      </c>
      <c r="BA216" s="27">
        <v>1.23</v>
      </c>
      <c r="BB216" s="27">
        <v>9.1199999999999992</v>
      </c>
      <c r="BC216" s="27">
        <v>47.49</v>
      </c>
      <c r="BD216" s="27">
        <v>29.99</v>
      </c>
      <c r="BE216" s="27">
        <v>38.99</v>
      </c>
      <c r="BF216" s="27">
        <v>79</v>
      </c>
      <c r="BG216" s="27">
        <v>21.666666666666668</v>
      </c>
      <c r="BH216" s="27">
        <v>12.75</v>
      </c>
      <c r="BI216" s="27">
        <v>20</v>
      </c>
      <c r="BJ216" s="27">
        <v>4.0199999999999996</v>
      </c>
      <c r="BK216" s="27">
        <v>57.75</v>
      </c>
      <c r="BL216" s="27">
        <v>10.61</v>
      </c>
      <c r="BM216" s="27">
        <v>11.33</v>
      </c>
    </row>
    <row r="217" spans="1:65" x14ac:dyDescent="0.25">
      <c r="A217" s="13">
        <v>4818580200</v>
      </c>
      <c r="B217" t="s">
        <v>591</v>
      </c>
      <c r="C217" t="s">
        <v>603</v>
      </c>
      <c r="D217" t="s">
        <v>604</v>
      </c>
      <c r="E217" s="27">
        <v>13.39</v>
      </c>
      <c r="F217" s="27">
        <v>5.35</v>
      </c>
      <c r="G217" s="27">
        <v>4.47</v>
      </c>
      <c r="H217" s="27">
        <v>1.63</v>
      </c>
      <c r="I217" s="27">
        <v>1.1100000000000001</v>
      </c>
      <c r="J217" s="27">
        <v>4.58</v>
      </c>
      <c r="K217" s="27">
        <v>4.9000000000000004</v>
      </c>
      <c r="L217" s="27">
        <v>1.7</v>
      </c>
      <c r="M217" s="27">
        <v>4.32</v>
      </c>
      <c r="N217" s="27">
        <v>4.28</v>
      </c>
      <c r="O217" s="27">
        <v>0.75509433962264139</v>
      </c>
      <c r="P217" s="27">
        <v>1.88</v>
      </c>
      <c r="Q217" s="27">
        <v>3.79</v>
      </c>
      <c r="R217" s="27">
        <v>4.3600000000000003</v>
      </c>
      <c r="S217" s="27">
        <v>5.72</v>
      </c>
      <c r="T217" s="27">
        <v>3.23</v>
      </c>
      <c r="U217" s="27">
        <v>5.04</v>
      </c>
      <c r="V217" s="27">
        <v>1.54</v>
      </c>
      <c r="W217" s="27">
        <v>2.4700000000000002</v>
      </c>
      <c r="X217" s="27">
        <v>1.88</v>
      </c>
      <c r="Y217" s="27">
        <v>18.66</v>
      </c>
      <c r="Z217" s="27">
        <v>6.36</v>
      </c>
      <c r="AA217" s="27">
        <v>3.41</v>
      </c>
      <c r="AB217" s="27">
        <v>1.75</v>
      </c>
      <c r="AC217" s="27">
        <v>3.46</v>
      </c>
      <c r="AD217" s="27">
        <v>2.48</v>
      </c>
      <c r="AE217" s="29">
        <v>1435.75</v>
      </c>
      <c r="AF217" s="29">
        <v>341239</v>
      </c>
      <c r="AG217" s="25">
        <v>6.508</v>
      </c>
      <c r="AH217" s="29">
        <v>1618.9944897509235</v>
      </c>
      <c r="AI217" s="27" t="s">
        <v>837</v>
      </c>
      <c r="AJ217" s="27">
        <v>136.807537215</v>
      </c>
      <c r="AK217" s="27">
        <v>97.519897525496233</v>
      </c>
      <c r="AL217" s="27">
        <v>234.32999999999998</v>
      </c>
      <c r="AM217" s="27">
        <v>214.43985000000001</v>
      </c>
      <c r="AN217" s="27">
        <v>60.41</v>
      </c>
      <c r="AO217" s="30">
        <v>2.9428333333333332</v>
      </c>
      <c r="AP217" s="27">
        <v>115</v>
      </c>
      <c r="AQ217" s="27">
        <v>95</v>
      </c>
      <c r="AR217" s="27">
        <v>90</v>
      </c>
      <c r="AS217" s="27">
        <v>10.31</v>
      </c>
      <c r="AT217" s="27">
        <v>475.05</v>
      </c>
      <c r="AU217" s="27">
        <v>4.8899999999999997</v>
      </c>
      <c r="AV217" s="27">
        <v>12.99</v>
      </c>
      <c r="AW217" s="27">
        <v>5.14</v>
      </c>
      <c r="AX217" s="27">
        <v>20.329999999999998</v>
      </c>
      <c r="AY217" s="27">
        <v>45.5</v>
      </c>
      <c r="AZ217" s="27">
        <v>3.06</v>
      </c>
      <c r="BA217" s="27">
        <v>1.1100000000000001</v>
      </c>
      <c r="BB217" s="27">
        <v>16.38</v>
      </c>
      <c r="BC217" s="27">
        <v>34.22</v>
      </c>
      <c r="BD217" s="27">
        <v>27.4</v>
      </c>
      <c r="BE217" s="27">
        <v>32.619999999999997</v>
      </c>
      <c r="BF217" s="27">
        <v>71</v>
      </c>
      <c r="BG217" s="27">
        <v>11.99</v>
      </c>
      <c r="BH217" s="27">
        <v>9.2100000000000009</v>
      </c>
      <c r="BI217" s="27">
        <v>20</v>
      </c>
      <c r="BJ217" s="27">
        <v>2.87</v>
      </c>
      <c r="BK217" s="27">
        <v>47.16</v>
      </c>
      <c r="BL217" s="27">
        <v>10.35</v>
      </c>
      <c r="BM217" s="27">
        <v>9.33</v>
      </c>
    </row>
    <row r="218" spans="1:65" x14ac:dyDescent="0.25">
      <c r="A218" s="13">
        <v>4819124240</v>
      </c>
      <c r="B218" t="s">
        <v>591</v>
      </c>
      <c r="C218" t="s">
        <v>860</v>
      </c>
      <c r="D218" t="s">
        <v>605</v>
      </c>
      <c r="E218" s="27">
        <v>13.03</v>
      </c>
      <c r="F218" s="27">
        <v>5.3</v>
      </c>
      <c r="G218" s="27">
        <v>4.95</v>
      </c>
      <c r="H218" s="27">
        <v>1.75</v>
      </c>
      <c r="I218" s="27">
        <v>1.22</v>
      </c>
      <c r="J218" s="27">
        <v>4.6500000000000004</v>
      </c>
      <c r="K218" s="27">
        <v>4.95</v>
      </c>
      <c r="L218" s="27">
        <v>1.68</v>
      </c>
      <c r="M218" s="27">
        <v>4.7</v>
      </c>
      <c r="N218" s="27">
        <v>4.32</v>
      </c>
      <c r="O218" s="27">
        <v>0.7160377358490565</v>
      </c>
      <c r="P218" s="27">
        <v>1.88</v>
      </c>
      <c r="Q218" s="27">
        <v>4.08</v>
      </c>
      <c r="R218" s="27">
        <v>4.2699999999999996</v>
      </c>
      <c r="S218" s="27">
        <v>6</v>
      </c>
      <c r="T218" s="27">
        <v>3.85</v>
      </c>
      <c r="U218" s="27">
        <v>5.33</v>
      </c>
      <c r="V218" s="27">
        <v>1.53</v>
      </c>
      <c r="W218" s="27">
        <v>2.56</v>
      </c>
      <c r="X218" s="27">
        <v>2.15</v>
      </c>
      <c r="Y218" s="27">
        <v>19.91</v>
      </c>
      <c r="Z218" s="27">
        <v>7.22</v>
      </c>
      <c r="AA218" s="27">
        <v>3.78</v>
      </c>
      <c r="AB218" s="27">
        <v>1.76</v>
      </c>
      <c r="AC218" s="27">
        <v>3.84</v>
      </c>
      <c r="AD218" s="27">
        <v>2.65</v>
      </c>
      <c r="AE218" s="29">
        <v>1569.8</v>
      </c>
      <c r="AF218" s="29">
        <v>454857</v>
      </c>
      <c r="AG218" s="25">
        <v>6.1275000000000004</v>
      </c>
      <c r="AH218" s="29">
        <v>2073.3708571535308</v>
      </c>
      <c r="AI218" s="27" t="s">
        <v>837</v>
      </c>
      <c r="AJ218" s="27">
        <v>143.97469906249998</v>
      </c>
      <c r="AK218" s="27">
        <v>75.593003002893568</v>
      </c>
      <c r="AL218" s="27">
        <v>219.56</v>
      </c>
      <c r="AM218" s="27">
        <v>212.82570000000001</v>
      </c>
      <c r="AN218" s="27">
        <v>51.67</v>
      </c>
      <c r="AO218" s="30">
        <v>3.0249999999999999</v>
      </c>
      <c r="AP218" s="27">
        <v>139.06</v>
      </c>
      <c r="AQ218" s="27">
        <v>138.85</v>
      </c>
      <c r="AR218" s="27">
        <v>133.5</v>
      </c>
      <c r="AS218" s="27">
        <v>10.6</v>
      </c>
      <c r="AT218" s="27">
        <v>509.59</v>
      </c>
      <c r="AU218" s="27">
        <v>4.76</v>
      </c>
      <c r="AV218" s="27">
        <v>11.25</v>
      </c>
      <c r="AW218" s="27">
        <v>4.8499999999999996</v>
      </c>
      <c r="AX218" s="27">
        <v>33.4</v>
      </c>
      <c r="AY218" s="27">
        <v>66.8</v>
      </c>
      <c r="AZ218" s="27">
        <v>3.01</v>
      </c>
      <c r="BA218" s="27">
        <v>1.32</v>
      </c>
      <c r="BB218" s="27">
        <v>16.53</v>
      </c>
      <c r="BC218" s="27">
        <v>49.95</v>
      </c>
      <c r="BD218" s="27">
        <v>33.1</v>
      </c>
      <c r="BE218" s="27">
        <v>39.700000000000003</v>
      </c>
      <c r="BF218" s="27">
        <v>95.9</v>
      </c>
      <c r="BG218" s="27">
        <v>15.29</v>
      </c>
      <c r="BH218" s="27">
        <v>14.98</v>
      </c>
      <c r="BI218" s="27">
        <v>22.6</v>
      </c>
      <c r="BJ218" s="27">
        <v>3.46</v>
      </c>
      <c r="BK218" s="27">
        <v>80.08</v>
      </c>
      <c r="BL218" s="27">
        <v>11.18</v>
      </c>
      <c r="BM218" s="27">
        <v>13.03</v>
      </c>
    </row>
    <row r="219" spans="1:65" x14ac:dyDescent="0.25">
      <c r="A219" s="13">
        <v>4821340300</v>
      </c>
      <c r="B219" t="s">
        <v>591</v>
      </c>
      <c r="C219" t="s">
        <v>607</v>
      </c>
      <c r="D219" t="s">
        <v>608</v>
      </c>
      <c r="E219" s="27">
        <v>13.41</v>
      </c>
      <c r="F219" s="27">
        <v>5.39</v>
      </c>
      <c r="G219" s="27">
        <v>4.6399999999999997</v>
      </c>
      <c r="H219" s="27">
        <v>1.32</v>
      </c>
      <c r="I219" s="27">
        <v>1.1200000000000001</v>
      </c>
      <c r="J219" s="27">
        <v>4.63</v>
      </c>
      <c r="K219" s="27">
        <v>4.91</v>
      </c>
      <c r="L219" s="27">
        <v>1.73</v>
      </c>
      <c r="M219" s="27">
        <v>4.1100000000000003</v>
      </c>
      <c r="N219" s="27">
        <v>3.6</v>
      </c>
      <c r="O219" s="27">
        <v>0.76811320754716972</v>
      </c>
      <c r="P219" s="27">
        <v>1.88</v>
      </c>
      <c r="Q219" s="27">
        <v>3.7</v>
      </c>
      <c r="R219" s="27">
        <v>4.34</v>
      </c>
      <c r="S219" s="27">
        <v>6.34</v>
      </c>
      <c r="T219" s="27">
        <v>3.55</v>
      </c>
      <c r="U219" s="27">
        <v>5.08</v>
      </c>
      <c r="V219" s="27">
        <v>1.56</v>
      </c>
      <c r="W219" s="27">
        <v>2.29</v>
      </c>
      <c r="X219" s="27">
        <v>1.97</v>
      </c>
      <c r="Y219" s="27">
        <v>18.809999999999999</v>
      </c>
      <c r="Z219" s="27">
        <v>6.53</v>
      </c>
      <c r="AA219" s="27">
        <v>3.68</v>
      </c>
      <c r="AB219" s="27">
        <v>1.75</v>
      </c>
      <c r="AC219" s="27">
        <v>3.54</v>
      </c>
      <c r="AD219" s="27">
        <v>2.4700000000000002</v>
      </c>
      <c r="AE219" s="29">
        <v>1214.8900000000001</v>
      </c>
      <c r="AF219" s="29">
        <v>317481</v>
      </c>
      <c r="AG219" s="25">
        <v>6.0883333333333338</v>
      </c>
      <c r="AH219" s="29">
        <v>1441.144852776107</v>
      </c>
      <c r="AI219" s="27" t="s">
        <v>837</v>
      </c>
      <c r="AJ219" s="27">
        <v>97.496783277672549</v>
      </c>
      <c r="AK219" s="27">
        <v>46.926791717770364</v>
      </c>
      <c r="AL219" s="27">
        <v>144.43</v>
      </c>
      <c r="AM219" s="27">
        <v>212.82570000000001</v>
      </c>
      <c r="AN219" s="27">
        <v>65.27</v>
      </c>
      <c r="AO219" s="30">
        <v>3.35575</v>
      </c>
      <c r="AP219" s="27">
        <v>100.24</v>
      </c>
      <c r="AQ219" s="27">
        <v>131.25</v>
      </c>
      <c r="AR219" s="27">
        <v>89.8</v>
      </c>
      <c r="AS219" s="27">
        <v>10.31</v>
      </c>
      <c r="AT219" s="27">
        <v>502.15</v>
      </c>
      <c r="AU219" s="27">
        <v>5.89</v>
      </c>
      <c r="AV219" s="27">
        <v>12.34</v>
      </c>
      <c r="AW219" s="27">
        <v>4.68</v>
      </c>
      <c r="AX219" s="27">
        <v>22</v>
      </c>
      <c r="AY219" s="27">
        <v>35</v>
      </c>
      <c r="AZ219" s="27">
        <v>3.03</v>
      </c>
      <c r="BA219" s="27">
        <v>1.0900000000000001</v>
      </c>
      <c r="BB219" s="27">
        <v>17.13</v>
      </c>
      <c r="BC219" s="27">
        <v>40</v>
      </c>
      <c r="BD219" s="27">
        <v>27.99</v>
      </c>
      <c r="BE219" s="27">
        <v>39.450000000000003</v>
      </c>
      <c r="BF219" s="27">
        <v>69.86</v>
      </c>
      <c r="BG219" s="27">
        <v>0.9900000000000001</v>
      </c>
      <c r="BH219" s="27">
        <v>11.57</v>
      </c>
      <c r="BI219" s="27">
        <v>17.88</v>
      </c>
      <c r="BJ219" s="27">
        <v>3.33</v>
      </c>
      <c r="BK219" s="27">
        <v>54.25</v>
      </c>
      <c r="BL219" s="27">
        <v>10.61</v>
      </c>
      <c r="BM219" s="27">
        <v>10.92</v>
      </c>
    </row>
    <row r="220" spans="1:65" x14ac:dyDescent="0.25">
      <c r="A220" s="13">
        <v>4823104340</v>
      </c>
      <c r="B220" t="s">
        <v>591</v>
      </c>
      <c r="C220" t="s">
        <v>861</v>
      </c>
      <c r="D220" t="s">
        <v>609</v>
      </c>
      <c r="E220" s="27">
        <v>13.05</v>
      </c>
      <c r="F220" s="27">
        <v>5.31</v>
      </c>
      <c r="G220" s="27">
        <v>4.83</v>
      </c>
      <c r="H220" s="27">
        <v>1.74</v>
      </c>
      <c r="I220" s="27">
        <v>1.18</v>
      </c>
      <c r="J220" s="27">
        <v>4.62</v>
      </c>
      <c r="K220" s="27">
        <v>4.95</v>
      </c>
      <c r="L220" s="27">
        <v>1.66</v>
      </c>
      <c r="M220" s="27">
        <v>4.37</v>
      </c>
      <c r="N220" s="27">
        <v>4.28</v>
      </c>
      <c r="O220" s="27">
        <v>0.66396226415094339</v>
      </c>
      <c r="P220" s="27">
        <v>1.89</v>
      </c>
      <c r="Q220" s="27">
        <v>3.95</v>
      </c>
      <c r="R220" s="27">
        <v>4.28</v>
      </c>
      <c r="S220" s="27">
        <v>5.98</v>
      </c>
      <c r="T220" s="27">
        <v>3.74</v>
      </c>
      <c r="U220" s="27">
        <v>5.23</v>
      </c>
      <c r="V220" s="27">
        <v>1.5</v>
      </c>
      <c r="W220" s="27">
        <v>2.5099999999999998</v>
      </c>
      <c r="X220" s="27">
        <v>2.06</v>
      </c>
      <c r="Y220" s="27">
        <v>19.559999999999999</v>
      </c>
      <c r="Z220" s="27">
        <v>7.09</v>
      </c>
      <c r="AA220" s="27">
        <v>3.74</v>
      </c>
      <c r="AB220" s="27">
        <v>1.74</v>
      </c>
      <c r="AC220" s="27">
        <v>3.72</v>
      </c>
      <c r="AD220" s="27">
        <v>2.6</v>
      </c>
      <c r="AE220" s="29">
        <v>1423</v>
      </c>
      <c r="AF220" s="29">
        <v>381200</v>
      </c>
      <c r="AG220" s="25">
        <v>6.1849999999999996</v>
      </c>
      <c r="AH220" s="29">
        <v>1748.266928879166</v>
      </c>
      <c r="AI220" s="27" t="s">
        <v>837</v>
      </c>
      <c r="AJ220" s="27">
        <v>143.319395375</v>
      </c>
      <c r="AK220" s="27">
        <v>75.593003002893568</v>
      </c>
      <c r="AL220" s="27">
        <v>218.91</v>
      </c>
      <c r="AM220" s="27">
        <v>213.68985000000001</v>
      </c>
      <c r="AN220" s="27">
        <v>48.75</v>
      </c>
      <c r="AO220" s="30">
        <v>3.0184615384615383</v>
      </c>
      <c r="AP220" s="27">
        <v>103.75</v>
      </c>
      <c r="AQ220" s="27">
        <v>96.25</v>
      </c>
      <c r="AR220" s="27">
        <v>98.75</v>
      </c>
      <c r="AS220" s="27">
        <v>10.51</v>
      </c>
      <c r="AT220" s="27">
        <v>496.57</v>
      </c>
      <c r="AU220" s="27">
        <v>4.72</v>
      </c>
      <c r="AV220" s="27">
        <v>10.94</v>
      </c>
      <c r="AW220" s="27">
        <v>4.87</v>
      </c>
      <c r="AX220" s="27">
        <v>30</v>
      </c>
      <c r="AY220" s="27">
        <v>59</v>
      </c>
      <c r="AZ220" s="27">
        <v>3.01</v>
      </c>
      <c r="BA220" s="27">
        <v>1.25</v>
      </c>
      <c r="BB220" s="27">
        <v>13.94</v>
      </c>
      <c r="BC220" s="27">
        <v>38.74</v>
      </c>
      <c r="BD220" s="27">
        <v>30.75</v>
      </c>
      <c r="BE220" s="27">
        <v>34.229999999999997</v>
      </c>
      <c r="BF220" s="27">
        <v>97</v>
      </c>
      <c r="BG220" s="27">
        <v>13.332500000000001</v>
      </c>
      <c r="BH220" s="27">
        <v>10.54</v>
      </c>
      <c r="BI220" s="27">
        <v>20.5</v>
      </c>
      <c r="BJ220" s="27">
        <v>3.59</v>
      </c>
      <c r="BK220" s="27">
        <v>49.36</v>
      </c>
      <c r="BL220" s="27">
        <v>11.06</v>
      </c>
      <c r="BM220" s="27">
        <v>12.41</v>
      </c>
    </row>
    <row r="221" spans="1:65" x14ac:dyDescent="0.25">
      <c r="A221" s="13">
        <v>4815180435</v>
      </c>
      <c r="B221" t="s">
        <v>591</v>
      </c>
      <c r="C221" t="s">
        <v>601</v>
      </c>
      <c r="D221" t="s">
        <v>602</v>
      </c>
      <c r="E221" s="27">
        <v>12.07</v>
      </c>
      <c r="F221" s="27">
        <v>4.8600000000000003</v>
      </c>
      <c r="G221" s="27">
        <v>4.22</v>
      </c>
      <c r="H221" s="27">
        <v>1.37</v>
      </c>
      <c r="I221" s="27">
        <v>1.07</v>
      </c>
      <c r="J221" s="27">
        <v>4.53</v>
      </c>
      <c r="K221" s="27">
        <v>3.7050000000000001</v>
      </c>
      <c r="L221" s="27">
        <v>1.395</v>
      </c>
      <c r="M221" s="27">
        <v>3.99</v>
      </c>
      <c r="N221" s="27">
        <v>3.3250000000000002</v>
      </c>
      <c r="O221" s="27">
        <v>0.66754716999999997</v>
      </c>
      <c r="P221" s="27">
        <v>1.88</v>
      </c>
      <c r="Q221" s="27">
        <v>3.7</v>
      </c>
      <c r="R221" s="27">
        <v>3.7349999999999999</v>
      </c>
      <c r="S221" s="27">
        <v>4.9050000000000002</v>
      </c>
      <c r="T221" s="27">
        <v>2.7349999999999999</v>
      </c>
      <c r="U221" s="27">
        <v>4.42</v>
      </c>
      <c r="V221" s="27">
        <v>1.2150000000000001</v>
      </c>
      <c r="W221" s="27">
        <v>2.11</v>
      </c>
      <c r="X221" s="27">
        <v>1.9</v>
      </c>
      <c r="Y221" s="27">
        <v>18.72</v>
      </c>
      <c r="Z221" s="27">
        <v>4.96</v>
      </c>
      <c r="AA221" s="27">
        <v>2.74</v>
      </c>
      <c r="AB221" s="27">
        <v>1.2549999999999999</v>
      </c>
      <c r="AC221" s="27">
        <v>3.2</v>
      </c>
      <c r="AD221" s="27">
        <v>2.04</v>
      </c>
      <c r="AE221" s="29">
        <v>830.33</v>
      </c>
      <c r="AF221" s="29">
        <v>301490</v>
      </c>
      <c r="AG221" s="25">
        <v>6.668333333333333</v>
      </c>
      <c r="AH221" s="29">
        <v>1454.3399606833211</v>
      </c>
      <c r="AI221" s="27" t="s">
        <v>837</v>
      </c>
      <c r="AJ221" s="27">
        <v>136.61878609333331</v>
      </c>
      <c r="AK221" s="27">
        <v>56.768086827224501</v>
      </c>
      <c r="AL221" s="27">
        <v>193.39000000000001</v>
      </c>
      <c r="AM221" s="27">
        <v>212.82570000000001</v>
      </c>
      <c r="AN221" s="27">
        <v>48</v>
      </c>
      <c r="AO221" s="30">
        <v>2.9394999999999998</v>
      </c>
      <c r="AP221" s="27">
        <v>75</v>
      </c>
      <c r="AQ221" s="27">
        <v>95</v>
      </c>
      <c r="AR221" s="27">
        <v>92.5</v>
      </c>
      <c r="AS221" s="27">
        <v>10.199999999999999</v>
      </c>
      <c r="AT221" s="27">
        <v>494.29</v>
      </c>
      <c r="AU221" s="27">
        <v>4.97</v>
      </c>
      <c r="AV221" s="27">
        <v>7.99</v>
      </c>
      <c r="AW221" s="27">
        <v>4.75</v>
      </c>
      <c r="AX221" s="27">
        <v>16.670000000000002</v>
      </c>
      <c r="AY221" s="27">
        <v>39.33</v>
      </c>
      <c r="AZ221" s="27">
        <v>3.05</v>
      </c>
      <c r="BA221" s="27">
        <v>1.1100000000000001</v>
      </c>
      <c r="BB221" s="27">
        <v>11</v>
      </c>
      <c r="BC221" s="27">
        <v>15.19</v>
      </c>
      <c r="BD221" s="27">
        <v>12.99</v>
      </c>
      <c r="BE221" s="27">
        <v>12.98</v>
      </c>
      <c r="BF221" s="27">
        <v>65</v>
      </c>
      <c r="BG221" s="27">
        <v>3.9499999999999997</v>
      </c>
      <c r="BH221" s="27">
        <v>9.6300000000000008</v>
      </c>
      <c r="BI221" s="27">
        <v>11</v>
      </c>
      <c r="BJ221" s="27">
        <v>2.17</v>
      </c>
      <c r="BK221" s="27">
        <v>40</v>
      </c>
      <c r="BL221" s="27">
        <v>10.54</v>
      </c>
      <c r="BM221" s="27">
        <v>9.81</v>
      </c>
    </row>
    <row r="222" spans="1:65" x14ac:dyDescent="0.25">
      <c r="A222" s="13">
        <v>4826420500</v>
      </c>
      <c r="B222" t="s">
        <v>591</v>
      </c>
      <c r="C222" t="s">
        <v>610</v>
      </c>
      <c r="D222" t="s">
        <v>612</v>
      </c>
      <c r="E222" s="27">
        <v>13.14</v>
      </c>
      <c r="F222" s="27">
        <v>5.35</v>
      </c>
      <c r="G222" s="27">
        <v>4.82</v>
      </c>
      <c r="H222" s="27">
        <v>1.59</v>
      </c>
      <c r="I222" s="27">
        <v>1.19</v>
      </c>
      <c r="J222" s="27">
        <v>4.67</v>
      </c>
      <c r="K222" s="27">
        <v>5.05</v>
      </c>
      <c r="L222" s="27">
        <v>1.67</v>
      </c>
      <c r="M222" s="27">
        <v>4.4000000000000004</v>
      </c>
      <c r="N222" s="27">
        <v>4.32</v>
      </c>
      <c r="O222" s="27">
        <v>0.70301886792452828</v>
      </c>
      <c r="P222" s="27">
        <v>1.88</v>
      </c>
      <c r="Q222" s="27">
        <v>3.94</v>
      </c>
      <c r="R222" s="27">
        <v>4.33</v>
      </c>
      <c r="S222" s="27">
        <v>5.9</v>
      </c>
      <c r="T222" s="27">
        <v>3.84</v>
      </c>
      <c r="U222" s="27">
        <v>5.12</v>
      </c>
      <c r="V222" s="27">
        <v>1.5</v>
      </c>
      <c r="W222" s="27">
        <v>2.41</v>
      </c>
      <c r="X222" s="27">
        <v>1.97</v>
      </c>
      <c r="Y222" s="27">
        <v>19.41</v>
      </c>
      <c r="Z222" s="27">
        <v>7.14</v>
      </c>
      <c r="AA222" s="27">
        <v>3.78</v>
      </c>
      <c r="AB222" s="27">
        <v>1.74</v>
      </c>
      <c r="AC222" s="27">
        <v>3.69</v>
      </c>
      <c r="AD222" s="27">
        <v>2.62</v>
      </c>
      <c r="AE222" s="29">
        <v>1339.5</v>
      </c>
      <c r="AF222" s="29">
        <v>399014</v>
      </c>
      <c r="AG222" s="25">
        <v>6.0759999999999996</v>
      </c>
      <c r="AH222" s="29">
        <v>1808.8663908703186</v>
      </c>
      <c r="AI222" s="27" t="s">
        <v>837</v>
      </c>
      <c r="AJ222" s="27">
        <v>132.65900592874999</v>
      </c>
      <c r="AK222" s="27">
        <v>64.622437207349421</v>
      </c>
      <c r="AL222" s="27">
        <v>197.28</v>
      </c>
      <c r="AM222" s="27">
        <v>206.22485</v>
      </c>
      <c r="AN222" s="27">
        <v>56.57</v>
      </c>
      <c r="AO222" s="30">
        <v>2.9432222222222224</v>
      </c>
      <c r="AP222" s="27">
        <v>114.11</v>
      </c>
      <c r="AQ222" s="27">
        <v>95.77</v>
      </c>
      <c r="AR222" s="27">
        <v>111.22</v>
      </c>
      <c r="AS222" s="27">
        <v>10.5</v>
      </c>
      <c r="AT222" s="27">
        <v>504.35</v>
      </c>
      <c r="AU222" s="27">
        <v>4.49</v>
      </c>
      <c r="AV222" s="27">
        <v>11.84</v>
      </c>
      <c r="AW222" s="27">
        <v>4.74</v>
      </c>
      <c r="AX222" s="27">
        <v>24.4</v>
      </c>
      <c r="AY222" s="27">
        <v>65.3</v>
      </c>
      <c r="AZ222" s="27">
        <v>3.05</v>
      </c>
      <c r="BA222" s="27">
        <v>1.28</v>
      </c>
      <c r="BB222" s="27">
        <v>10.93</v>
      </c>
      <c r="BC222" s="27">
        <v>36.25</v>
      </c>
      <c r="BD222" s="27">
        <v>34.799999999999997</v>
      </c>
      <c r="BE222" s="27">
        <v>45.43</v>
      </c>
      <c r="BF222" s="27">
        <v>79.349999999999994</v>
      </c>
      <c r="BG222" s="27">
        <v>10.894166666666665</v>
      </c>
      <c r="BH222" s="27">
        <v>10.89</v>
      </c>
      <c r="BI222" s="27">
        <v>23.8</v>
      </c>
      <c r="BJ222" s="27">
        <v>3.33</v>
      </c>
      <c r="BK222" s="27">
        <v>63</v>
      </c>
      <c r="BL222" s="27">
        <v>10.71</v>
      </c>
      <c r="BM222" s="27">
        <v>11.49</v>
      </c>
    </row>
    <row r="223" spans="1:65" x14ac:dyDescent="0.25">
      <c r="A223" s="13">
        <v>4830980620</v>
      </c>
      <c r="B223" t="s">
        <v>591</v>
      </c>
      <c r="C223" t="s">
        <v>615</v>
      </c>
      <c r="D223" t="s">
        <v>616</v>
      </c>
      <c r="E223" s="27">
        <v>13.22</v>
      </c>
      <c r="F223" s="27">
        <v>5.33</v>
      </c>
      <c r="G223" s="27">
        <v>4.96</v>
      </c>
      <c r="H223" s="27">
        <v>1.62</v>
      </c>
      <c r="I223" s="27">
        <v>1.1399999999999999</v>
      </c>
      <c r="J223" s="27">
        <v>4.54</v>
      </c>
      <c r="K223" s="27">
        <v>4.8899999999999997</v>
      </c>
      <c r="L223" s="27">
        <v>1.75</v>
      </c>
      <c r="M223" s="27">
        <v>4.5999999999999996</v>
      </c>
      <c r="N223" s="27">
        <v>4.3600000000000003</v>
      </c>
      <c r="O223" s="27">
        <v>0.69</v>
      </c>
      <c r="P223" s="27">
        <v>1.88</v>
      </c>
      <c r="Q223" s="27">
        <v>3.79</v>
      </c>
      <c r="R223" s="27">
        <v>4.43</v>
      </c>
      <c r="S223" s="27">
        <v>6.15</v>
      </c>
      <c r="T223" s="27">
        <v>3.83</v>
      </c>
      <c r="U223" s="27">
        <v>5.13</v>
      </c>
      <c r="V223" s="27">
        <v>1.5</v>
      </c>
      <c r="W223" s="27">
        <v>2.58</v>
      </c>
      <c r="X223" s="27">
        <v>1.91</v>
      </c>
      <c r="Y223" s="27">
        <v>18.7</v>
      </c>
      <c r="Z223" s="27">
        <v>6.82</v>
      </c>
      <c r="AA223" s="27">
        <v>3.85</v>
      </c>
      <c r="AB223" s="27">
        <v>1.74</v>
      </c>
      <c r="AC223" s="27">
        <v>3.73</v>
      </c>
      <c r="AD223" s="27">
        <v>2.61</v>
      </c>
      <c r="AE223" s="29">
        <v>1198</v>
      </c>
      <c r="AF223" s="29">
        <v>407879</v>
      </c>
      <c r="AG223" s="25">
        <v>6.6339999999999986</v>
      </c>
      <c r="AH223" s="29">
        <v>1960.5912444442661</v>
      </c>
      <c r="AI223" s="27" t="s">
        <v>837</v>
      </c>
      <c r="AJ223" s="27">
        <v>144.5429565</v>
      </c>
      <c r="AK223" s="27">
        <v>86.85</v>
      </c>
      <c r="AL223" s="27">
        <v>231.39</v>
      </c>
      <c r="AM223" s="27">
        <v>212.82570000000001</v>
      </c>
      <c r="AN223" s="27">
        <v>53.2</v>
      </c>
      <c r="AO223" s="30">
        <v>3.0265</v>
      </c>
      <c r="AP223" s="27">
        <v>119.06</v>
      </c>
      <c r="AQ223" s="27">
        <v>87.8</v>
      </c>
      <c r="AR223" s="27">
        <v>115.5</v>
      </c>
      <c r="AS223" s="27">
        <v>10.74</v>
      </c>
      <c r="AT223" s="27">
        <v>513.92999999999995</v>
      </c>
      <c r="AU223" s="27">
        <v>4.49</v>
      </c>
      <c r="AV223" s="27">
        <v>11.02</v>
      </c>
      <c r="AW223" s="27">
        <v>4.93</v>
      </c>
      <c r="AX223" s="27">
        <v>20.329999999999998</v>
      </c>
      <c r="AY223" s="27">
        <v>46.4</v>
      </c>
      <c r="AZ223" s="27">
        <v>3.17</v>
      </c>
      <c r="BA223" s="27">
        <v>1.19</v>
      </c>
      <c r="BB223" s="27">
        <v>14.59</v>
      </c>
      <c r="BC223" s="27">
        <v>46.5</v>
      </c>
      <c r="BD223" s="27">
        <v>28.32</v>
      </c>
      <c r="BE223" s="27">
        <v>39.33</v>
      </c>
      <c r="BF223" s="27">
        <v>82.26</v>
      </c>
      <c r="BG223" s="27">
        <v>20.8</v>
      </c>
      <c r="BH223" s="27">
        <v>11.68</v>
      </c>
      <c r="BI223" s="27">
        <v>15.5</v>
      </c>
      <c r="BJ223" s="27">
        <v>3.17</v>
      </c>
      <c r="BK223" s="27">
        <v>79.319999999999993</v>
      </c>
      <c r="BL223" s="27">
        <v>10.75</v>
      </c>
      <c r="BM223" s="27">
        <v>13.24</v>
      </c>
    </row>
    <row r="224" spans="1:65" x14ac:dyDescent="0.25">
      <c r="A224" s="13">
        <v>4831180640</v>
      </c>
      <c r="B224" t="s">
        <v>591</v>
      </c>
      <c r="C224" t="s">
        <v>617</v>
      </c>
      <c r="D224" t="s">
        <v>618</v>
      </c>
      <c r="E224" s="27">
        <v>13.06</v>
      </c>
      <c r="F224" s="27">
        <v>5.31</v>
      </c>
      <c r="G224" s="27">
        <v>4.58</v>
      </c>
      <c r="H224" s="27">
        <v>1.32</v>
      </c>
      <c r="I224" s="27">
        <v>1.05</v>
      </c>
      <c r="J224" s="27">
        <v>4.49</v>
      </c>
      <c r="K224" s="27">
        <v>4.8600000000000003</v>
      </c>
      <c r="L224" s="27">
        <v>1.72</v>
      </c>
      <c r="M224" s="27">
        <v>4.3600000000000003</v>
      </c>
      <c r="N224" s="27">
        <v>3.58</v>
      </c>
      <c r="O224" s="27">
        <v>0.75509433962264139</v>
      </c>
      <c r="P224" s="27">
        <v>1.88</v>
      </c>
      <c r="Q224" s="27">
        <v>3.7</v>
      </c>
      <c r="R224" s="27">
        <v>4.53</v>
      </c>
      <c r="S224" s="27">
        <v>6.48</v>
      </c>
      <c r="T224" s="27">
        <v>3.99</v>
      </c>
      <c r="U224" s="27">
        <v>5.09</v>
      </c>
      <c r="V224" s="27">
        <v>1.46</v>
      </c>
      <c r="W224" s="27">
        <v>2.2999999999999998</v>
      </c>
      <c r="X224" s="27">
        <v>1.85</v>
      </c>
      <c r="Y224" s="27">
        <v>18.88</v>
      </c>
      <c r="Z224" s="27">
        <v>7.41</v>
      </c>
      <c r="AA224" s="27">
        <v>3.55</v>
      </c>
      <c r="AB224" s="27">
        <v>1.69</v>
      </c>
      <c r="AC224" s="27">
        <v>3.67</v>
      </c>
      <c r="AD224" s="27">
        <v>2.52</v>
      </c>
      <c r="AE224" s="29">
        <v>999.57</v>
      </c>
      <c r="AF224" s="29">
        <v>422500</v>
      </c>
      <c r="AG224" s="25">
        <v>6.6099999999999994</v>
      </c>
      <c r="AH224" s="29">
        <v>2025.8435476813743</v>
      </c>
      <c r="AI224" s="27" t="s">
        <v>837</v>
      </c>
      <c r="AJ224" s="27">
        <v>109.06428862500002</v>
      </c>
      <c r="AK224" s="27">
        <v>51.051974696673163</v>
      </c>
      <c r="AL224" s="27">
        <v>160.11000000000001</v>
      </c>
      <c r="AM224" s="27">
        <v>212.07570000000001</v>
      </c>
      <c r="AN224" s="27">
        <v>52.85</v>
      </c>
      <c r="AO224" s="30">
        <v>3.0975000000000001</v>
      </c>
      <c r="AP224" s="27">
        <v>128.66999999999999</v>
      </c>
      <c r="AQ224" s="27">
        <v>111.17</v>
      </c>
      <c r="AR224" s="27">
        <v>105.88</v>
      </c>
      <c r="AS224" s="27">
        <v>10.19</v>
      </c>
      <c r="AT224" s="27">
        <v>486.4</v>
      </c>
      <c r="AU224" s="27">
        <v>4.8899999999999997</v>
      </c>
      <c r="AV224" s="27">
        <v>11</v>
      </c>
      <c r="AW224" s="27">
        <v>4.7699999999999996</v>
      </c>
      <c r="AX224" s="27">
        <v>20.25</v>
      </c>
      <c r="AY224" s="27">
        <v>53.33</v>
      </c>
      <c r="AZ224" s="27">
        <v>3.22</v>
      </c>
      <c r="BA224" s="27">
        <v>1.1399999999999999</v>
      </c>
      <c r="BB224" s="27">
        <v>15.31</v>
      </c>
      <c r="BC224" s="27">
        <v>42.11</v>
      </c>
      <c r="BD224" s="27">
        <v>33</v>
      </c>
      <c r="BE224" s="27">
        <v>47.7</v>
      </c>
      <c r="BF224" s="27">
        <v>81.67</v>
      </c>
      <c r="BG224" s="27">
        <v>9.0758333333333336</v>
      </c>
      <c r="BH224" s="27">
        <v>9.67</v>
      </c>
      <c r="BI224" s="27">
        <v>20.67</v>
      </c>
      <c r="BJ224" s="27">
        <v>3.01</v>
      </c>
      <c r="BK224" s="27">
        <v>53.5</v>
      </c>
      <c r="BL224" s="27">
        <v>10.5</v>
      </c>
      <c r="BM224" s="27">
        <v>12.11</v>
      </c>
    </row>
    <row r="225" spans="1:65" x14ac:dyDescent="0.25">
      <c r="A225" s="13">
        <v>4832580670</v>
      </c>
      <c r="B225" t="s">
        <v>591</v>
      </c>
      <c r="C225" t="s">
        <v>619</v>
      </c>
      <c r="D225" t="s">
        <v>620</v>
      </c>
      <c r="E225" s="27">
        <v>13.34</v>
      </c>
      <c r="F225" s="27">
        <v>4.7149999999999999</v>
      </c>
      <c r="G225" s="27">
        <v>4.1449999999999996</v>
      </c>
      <c r="H225" s="27">
        <v>1.4350000000000001</v>
      </c>
      <c r="I225" s="27">
        <v>1.0900000000000001</v>
      </c>
      <c r="J225" s="27">
        <v>4.55</v>
      </c>
      <c r="K225" s="27">
        <v>4.09</v>
      </c>
      <c r="L225" s="27">
        <v>1.33</v>
      </c>
      <c r="M225" s="27">
        <v>3.96</v>
      </c>
      <c r="N225" s="27">
        <v>3.33</v>
      </c>
      <c r="O225" s="27">
        <v>0.66754716999999997</v>
      </c>
      <c r="P225" s="27">
        <v>1.68</v>
      </c>
      <c r="Q225" s="27">
        <v>3.69</v>
      </c>
      <c r="R225" s="27">
        <v>3.75</v>
      </c>
      <c r="S225" s="27">
        <v>4.97</v>
      </c>
      <c r="T225" s="27">
        <v>2.92</v>
      </c>
      <c r="U225" s="27">
        <v>4.085</v>
      </c>
      <c r="V225" s="27">
        <v>1.3049999999999999</v>
      </c>
      <c r="W225" s="27">
        <v>2.1749999999999998</v>
      </c>
      <c r="X225" s="27">
        <v>1.84</v>
      </c>
      <c r="Y225" s="27">
        <v>18.66</v>
      </c>
      <c r="Z225" s="27">
        <v>5.5149999999999997</v>
      </c>
      <c r="AA225" s="27">
        <v>3.165</v>
      </c>
      <c r="AB225" s="27">
        <v>1.1775</v>
      </c>
      <c r="AC225" s="27">
        <v>2.835</v>
      </c>
      <c r="AD225" s="27">
        <v>1.9950000000000001</v>
      </c>
      <c r="AE225" s="29">
        <v>755.33</v>
      </c>
      <c r="AF225" s="29">
        <v>265800</v>
      </c>
      <c r="AG225" s="25">
        <v>7.15</v>
      </c>
      <c r="AH225" s="29">
        <v>1346.4233683586135</v>
      </c>
      <c r="AI225" s="27" t="s">
        <v>837</v>
      </c>
      <c r="AJ225" s="27">
        <v>137.81480472500002</v>
      </c>
      <c r="AK225" s="27">
        <v>55.638613080263518</v>
      </c>
      <c r="AL225" s="27">
        <v>193.45</v>
      </c>
      <c r="AM225" s="27">
        <v>212.82570000000001</v>
      </c>
      <c r="AN225" s="27">
        <v>68.33</v>
      </c>
      <c r="AO225" s="30">
        <v>2.9290000000000003</v>
      </c>
      <c r="AP225" s="27">
        <v>95</v>
      </c>
      <c r="AQ225" s="27">
        <v>90</v>
      </c>
      <c r="AR225" s="27">
        <v>79</v>
      </c>
      <c r="AS225" s="27">
        <v>10.17</v>
      </c>
      <c r="AT225" s="27">
        <v>462.37</v>
      </c>
      <c r="AU225" s="27">
        <v>4.5</v>
      </c>
      <c r="AV225" s="27">
        <v>10.99</v>
      </c>
      <c r="AW225" s="27">
        <v>4.6900000000000004</v>
      </c>
      <c r="AX225" s="27">
        <v>16</v>
      </c>
      <c r="AY225" s="27">
        <v>48.33</v>
      </c>
      <c r="AZ225" s="27">
        <v>3.02</v>
      </c>
      <c r="BA225" s="27">
        <v>1.03</v>
      </c>
      <c r="BB225" s="27">
        <v>10.85</v>
      </c>
      <c r="BC225" s="27">
        <v>27.23</v>
      </c>
      <c r="BD225" s="27">
        <v>23.49</v>
      </c>
      <c r="BE225" s="27">
        <v>26.99</v>
      </c>
      <c r="BF225" s="27">
        <v>75</v>
      </c>
      <c r="BG225" s="27">
        <v>6.9899999999999993</v>
      </c>
      <c r="BH225" s="27">
        <v>9.6300000000000008</v>
      </c>
      <c r="BI225" s="27">
        <v>18.5</v>
      </c>
      <c r="BJ225" s="27">
        <v>3.88</v>
      </c>
      <c r="BK225" s="27">
        <v>54.33</v>
      </c>
      <c r="BL225" s="27">
        <v>10.53</v>
      </c>
      <c r="BM225" s="27">
        <v>9.5500000000000007</v>
      </c>
    </row>
    <row r="226" spans="1:65" x14ac:dyDescent="0.25">
      <c r="A226" s="13">
        <v>4833260700</v>
      </c>
      <c r="B226" t="s">
        <v>591</v>
      </c>
      <c r="C226" t="s">
        <v>621</v>
      </c>
      <c r="D226" t="s">
        <v>622</v>
      </c>
      <c r="E226" s="27">
        <v>13.45</v>
      </c>
      <c r="F226" s="27">
        <v>5.35</v>
      </c>
      <c r="G226" s="27">
        <v>4.42</v>
      </c>
      <c r="H226" s="27">
        <v>1.67</v>
      </c>
      <c r="I226" s="27">
        <v>1.07</v>
      </c>
      <c r="J226" s="27">
        <v>4.49</v>
      </c>
      <c r="K226" s="27">
        <v>4.96</v>
      </c>
      <c r="L226" s="27">
        <v>1.72</v>
      </c>
      <c r="M226" s="27">
        <v>4.21</v>
      </c>
      <c r="N226" s="27">
        <v>4.28</v>
      </c>
      <c r="O226" s="27">
        <v>0.63792452830188673</v>
      </c>
      <c r="P226" s="27">
        <v>1.88</v>
      </c>
      <c r="Q226" s="27">
        <v>3.72</v>
      </c>
      <c r="R226" s="27">
        <v>4.47</v>
      </c>
      <c r="S226" s="27">
        <v>6</v>
      </c>
      <c r="T226" s="27">
        <v>3.89</v>
      </c>
      <c r="U226" s="27">
        <v>5.08</v>
      </c>
      <c r="V226" s="27">
        <v>1.46</v>
      </c>
      <c r="W226" s="27">
        <v>2.33</v>
      </c>
      <c r="X226" s="27">
        <v>1.88</v>
      </c>
      <c r="Y226" s="27">
        <v>18.57</v>
      </c>
      <c r="Z226" s="27">
        <v>6.91</v>
      </c>
      <c r="AA226" s="27">
        <v>3.5</v>
      </c>
      <c r="AB226" s="27">
        <v>1.69</v>
      </c>
      <c r="AC226" s="27">
        <v>3.66</v>
      </c>
      <c r="AD226" s="27">
        <v>2.5</v>
      </c>
      <c r="AE226" s="29">
        <v>1033.5</v>
      </c>
      <c r="AF226" s="29">
        <v>373889</v>
      </c>
      <c r="AG226" s="25">
        <v>6.4516666666666653</v>
      </c>
      <c r="AH226" s="29">
        <v>1763.5219822817849</v>
      </c>
      <c r="AI226" s="27" t="s">
        <v>837</v>
      </c>
      <c r="AJ226" s="27">
        <v>133.98031779999999</v>
      </c>
      <c r="AK226" s="27">
        <v>53.302358251237159</v>
      </c>
      <c r="AL226" s="27">
        <v>187.27999999999997</v>
      </c>
      <c r="AM226" s="27">
        <v>211.70070000000001</v>
      </c>
      <c r="AN226" s="27">
        <v>57.66</v>
      </c>
      <c r="AO226" s="30">
        <v>3.1872499999999997</v>
      </c>
      <c r="AP226" s="27">
        <v>121.75</v>
      </c>
      <c r="AQ226" s="27">
        <v>125</v>
      </c>
      <c r="AR226" s="27">
        <v>114</v>
      </c>
      <c r="AS226" s="27">
        <v>10.16</v>
      </c>
      <c r="AT226" s="27">
        <v>497.38</v>
      </c>
      <c r="AU226" s="27">
        <v>5.05</v>
      </c>
      <c r="AV226" s="27">
        <v>13.49</v>
      </c>
      <c r="AW226" s="27">
        <v>4.79</v>
      </c>
      <c r="AX226" s="27">
        <v>29</v>
      </c>
      <c r="AY226" s="27">
        <v>50</v>
      </c>
      <c r="AZ226" s="27">
        <v>3.16</v>
      </c>
      <c r="BA226" s="27">
        <v>1.26</v>
      </c>
      <c r="BB226" s="27">
        <v>16.2</v>
      </c>
      <c r="BC226" s="27">
        <v>30.99</v>
      </c>
      <c r="BD226" s="27">
        <v>29.99</v>
      </c>
      <c r="BE226" s="27">
        <v>37.83</v>
      </c>
      <c r="BF226" s="27">
        <v>106.25</v>
      </c>
      <c r="BG226" s="27">
        <v>9.9500000000000011</v>
      </c>
      <c r="BH226" s="27">
        <v>11.34</v>
      </c>
      <c r="BI226" s="27">
        <v>20.75</v>
      </c>
      <c r="BJ226" s="27">
        <v>3.55</v>
      </c>
      <c r="BK226" s="27">
        <v>63.4</v>
      </c>
      <c r="BL226" s="27">
        <v>10.68</v>
      </c>
      <c r="BM226" s="27">
        <v>12</v>
      </c>
    </row>
    <row r="227" spans="1:65" x14ac:dyDescent="0.25">
      <c r="A227" s="13">
        <v>4834860710</v>
      </c>
      <c r="B227" t="s">
        <v>591</v>
      </c>
      <c r="C227" t="s">
        <v>623</v>
      </c>
      <c r="D227" t="s">
        <v>624</v>
      </c>
      <c r="E227" s="27">
        <v>12.95</v>
      </c>
      <c r="F227" s="27">
        <v>5.28</v>
      </c>
      <c r="G227" s="27">
        <v>4.4400000000000004</v>
      </c>
      <c r="H227" s="27">
        <v>1.4</v>
      </c>
      <c r="I227" s="27">
        <v>1.1000000000000001</v>
      </c>
      <c r="J227" s="27">
        <v>4.51</v>
      </c>
      <c r="K227" s="27">
        <v>4.6900000000000004</v>
      </c>
      <c r="L227" s="27">
        <v>1.61</v>
      </c>
      <c r="M227" s="27">
        <v>3.94</v>
      </c>
      <c r="N227" s="27">
        <v>4.33</v>
      </c>
      <c r="O227" s="27">
        <v>0.59886792452830184</v>
      </c>
      <c r="P227" s="27">
        <v>1.88</v>
      </c>
      <c r="Q227" s="27">
        <v>3.88</v>
      </c>
      <c r="R227" s="27">
        <v>4.2699999999999996</v>
      </c>
      <c r="S227" s="27">
        <v>5.69</v>
      </c>
      <c r="T227" s="27">
        <v>3.58</v>
      </c>
      <c r="U227" s="27">
        <v>5.18</v>
      </c>
      <c r="V227" s="27">
        <v>1.43</v>
      </c>
      <c r="W227" s="27">
        <v>2.31</v>
      </c>
      <c r="X227" s="27">
        <v>1.87</v>
      </c>
      <c r="Y227" s="27">
        <v>19.3</v>
      </c>
      <c r="Z227" s="27">
        <v>7.05</v>
      </c>
      <c r="AA227" s="27">
        <v>3.59</v>
      </c>
      <c r="AB227" s="27">
        <v>1.64</v>
      </c>
      <c r="AC227" s="27">
        <v>3.53</v>
      </c>
      <c r="AD227" s="27">
        <v>2.61</v>
      </c>
      <c r="AE227" s="29">
        <v>894.14</v>
      </c>
      <c r="AF227" s="29">
        <v>366474</v>
      </c>
      <c r="AG227" s="25">
        <v>6.7040000000000006</v>
      </c>
      <c r="AH227" s="29">
        <v>1774.3113473435305</v>
      </c>
      <c r="AI227" s="27" t="s">
        <v>837</v>
      </c>
      <c r="AJ227" s="27">
        <v>149.81278668750002</v>
      </c>
      <c r="AK227" s="27">
        <v>80.33529621806467</v>
      </c>
      <c r="AL227" s="27">
        <v>230.15</v>
      </c>
      <c r="AM227" s="27">
        <v>212.82570000000001</v>
      </c>
      <c r="AN227" s="27">
        <v>52.5</v>
      </c>
      <c r="AO227" s="30">
        <v>3.0445000000000002</v>
      </c>
      <c r="AP227" s="27">
        <v>113.33</v>
      </c>
      <c r="AQ227" s="27">
        <v>104</v>
      </c>
      <c r="AR227" s="27">
        <v>107.25</v>
      </c>
      <c r="AS227" s="27">
        <v>10.17</v>
      </c>
      <c r="AT227" s="27">
        <v>477.6</v>
      </c>
      <c r="AU227" s="27">
        <v>4.6900000000000004</v>
      </c>
      <c r="AV227" s="27">
        <v>10.5</v>
      </c>
      <c r="AW227" s="27">
        <v>3.99</v>
      </c>
      <c r="AX227" s="27">
        <v>17.670000000000002</v>
      </c>
      <c r="AY227" s="27">
        <v>33.5</v>
      </c>
      <c r="AZ227" s="27">
        <v>3</v>
      </c>
      <c r="BA227" s="27">
        <v>1.01</v>
      </c>
      <c r="BB227" s="27">
        <v>13.72</v>
      </c>
      <c r="BC227" s="27">
        <v>47.23</v>
      </c>
      <c r="BD227" s="27">
        <v>26.62</v>
      </c>
      <c r="BE227" s="27">
        <v>36</v>
      </c>
      <c r="BF227" s="27">
        <v>89</v>
      </c>
      <c r="BG227" s="27">
        <v>16</v>
      </c>
      <c r="BH227" s="27">
        <v>11.94</v>
      </c>
      <c r="BI227" s="27">
        <v>20</v>
      </c>
      <c r="BJ227" s="27">
        <v>2.64</v>
      </c>
      <c r="BK227" s="27">
        <v>53</v>
      </c>
      <c r="BL227" s="27">
        <v>10.51</v>
      </c>
      <c r="BM227" s="27">
        <v>12.01</v>
      </c>
    </row>
    <row r="228" spans="1:65" x14ac:dyDescent="0.25">
      <c r="A228" s="13">
        <v>4836220720</v>
      </c>
      <c r="B228" t="s">
        <v>591</v>
      </c>
      <c r="C228" t="s">
        <v>625</v>
      </c>
      <c r="D228" t="s">
        <v>626</v>
      </c>
      <c r="E228" s="27">
        <v>13.41</v>
      </c>
      <c r="F228" s="27">
        <v>5.37</v>
      </c>
      <c r="G228" s="27">
        <v>4.49</v>
      </c>
      <c r="H228" s="27">
        <v>1.67</v>
      </c>
      <c r="I228" s="27">
        <v>1.06</v>
      </c>
      <c r="J228" s="27">
        <v>4.53</v>
      </c>
      <c r="K228" s="27">
        <v>4.9800000000000004</v>
      </c>
      <c r="L228" s="27">
        <v>1.72</v>
      </c>
      <c r="M228" s="27">
        <v>4.32</v>
      </c>
      <c r="N228" s="27">
        <v>4.28</v>
      </c>
      <c r="O228" s="27">
        <v>0.70301886792452828</v>
      </c>
      <c r="P228" s="27">
        <v>1.88</v>
      </c>
      <c r="Q228" s="27">
        <v>3.67</v>
      </c>
      <c r="R228" s="27">
        <v>4.46</v>
      </c>
      <c r="S228" s="27">
        <v>6.1</v>
      </c>
      <c r="T228" s="27">
        <v>3.93</v>
      </c>
      <c r="U228" s="27">
        <v>5</v>
      </c>
      <c r="V228" s="27">
        <v>1.51</v>
      </c>
      <c r="W228" s="27">
        <v>2.38</v>
      </c>
      <c r="X228" s="27">
        <v>1.85</v>
      </c>
      <c r="Y228" s="27">
        <v>18.68</v>
      </c>
      <c r="Z228" s="27">
        <v>6.83</v>
      </c>
      <c r="AA228" s="27">
        <v>3.37</v>
      </c>
      <c r="AB228" s="27">
        <v>1.7</v>
      </c>
      <c r="AC228" s="27">
        <v>3.6</v>
      </c>
      <c r="AD228" s="27">
        <v>2.5</v>
      </c>
      <c r="AE228" s="29">
        <v>1074.75</v>
      </c>
      <c r="AF228" s="29">
        <v>409000</v>
      </c>
      <c r="AG228" s="25">
        <v>6.11</v>
      </c>
      <c r="AH228" s="29">
        <v>1860.8708470826261</v>
      </c>
      <c r="AI228" s="27" t="s">
        <v>837</v>
      </c>
      <c r="AJ228" s="27">
        <v>134.14798056250001</v>
      </c>
      <c r="AK228" s="27">
        <v>50.269251232356275</v>
      </c>
      <c r="AL228" s="27">
        <v>184.42000000000002</v>
      </c>
      <c r="AM228" s="27">
        <v>211.70070000000001</v>
      </c>
      <c r="AN228" s="27">
        <v>61.33</v>
      </c>
      <c r="AO228" s="30">
        <v>3.2650000000000001</v>
      </c>
      <c r="AP228" s="27">
        <v>135.33000000000001</v>
      </c>
      <c r="AQ228" s="27">
        <v>108.33</v>
      </c>
      <c r="AR228" s="27">
        <v>98.67</v>
      </c>
      <c r="AS228" s="27">
        <v>10.14</v>
      </c>
      <c r="AT228" s="27">
        <v>483.18</v>
      </c>
      <c r="AU228" s="27">
        <v>5.09</v>
      </c>
      <c r="AV228" s="27">
        <v>13.99</v>
      </c>
      <c r="AW228" s="27">
        <v>3.99</v>
      </c>
      <c r="AX228" s="27">
        <v>20</v>
      </c>
      <c r="AY228" s="27">
        <v>42.5</v>
      </c>
      <c r="AZ228" s="27">
        <v>3.07</v>
      </c>
      <c r="BA228" s="27">
        <v>1.07</v>
      </c>
      <c r="BB228" s="27">
        <v>14.58</v>
      </c>
      <c r="BC228" s="27">
        <v>33.5</v>
      </c>
      <c r="BD228" s="27">
        <v>30</v>
      </c>
      <c r="BE228" s="27">
        <v>30.5</v>
      </c>
      <c r="BF228" s="27">
        <v>100</v>
      </c>
      <c r="BG228" s="27">
        <v>6.9899999999999993</v>
      </c>
      <c r="BH228" s="27">
        <v>11.64</v>
      </c>
      <c r="BI228" s="27">
        <v>17.5</v>
      </c>
      <c r="BJ228" s="27">
        <v>3.21</v>
      </c>
      <c r="BK228" s="27">
        <v>50</v>
      </c>
      <c r="BL228" s="27">
        <v>10.68</v>
      </c>
      <c r="BM228" s="27">
        <v>11.26</v>
      </c>
    </row>
    <row r="229" spans="1:65" x14ac:dyDescent="0.25">
      <c r="A229" s="13">
        <v>4819124770</v>
      </c>
      <c r="B229" t="s">
        <v>591</v>
      </c>
      <c r="C229" t="s">
        <v>860</v>
      </c>
      <c r="D229" t="s">
        <v>606</v>
      </c>
      <c r="E229" s="27">
        <v>12.9</v>
      </c>
      <c r="F229" s="27">
        <v>5.3</v>
      </c>
      <c r="G229" s="27">
        <v>4.74</v>
      </c>
      <c r="H229" s="27">
        <v>1.63</v>
      </c>
      <c r="I229" s="27">
        <v>1.21</v>
      </c>
      <c r="J229" s="27">
        <v>4.55</v>
      </c>
      <c r="K229" s="27">
        <v>4.84</v>
      </c>
      <c r="L229" s="27">
        <v>1.66</v>
      </c>
      <c r="M229" s="27">
        <v>4.33</v>
      </c>
      <c r="N229" s="27">
        <v>4.37</v>
      </c>
      <c r="O229" s="27">
        <v>0.55981132075471685</v>
      </c>
      <c r="P229" s="27">
        <v>1.88</v>
      </c>
      <c r="Q229" s="27">
        <v>4</v>
      </c>
      <c r="R229" s="27">
        <v>4.2699999999999996</v>
      </c>
      <c r="S229" s="27">
        <v>5.72</v>
      </c>
      <c r="T229" s="27">
        <v>3.69</v>
      </c>
      <c r="U229" s="27">
        <v>5.22</v>
      </c>
      <c r="V229" s="27">
        <v>1.48</v>
      </c>
      <c r="W229" s="27">
        <v>2.4700000000000002</v>
      </c>
      <c r="X229" s="27">
        <v>2.11</v>
      </c>
      <c r="Y229" s="27">
        <v>19.420000000000002</v>
      </c>
      <c r="Z229" s="27">
        <v>6.86</v>
      </c>
      <c r="AA229" s="27">
        <v>3.68</v>
      </c>
      <c r="AB229" s="27">
        <v>1.72</v>
      </c>
      <c r="AC229" s="27">
        <v>3.72</v>
      </c>
      <c r="AD229" s="27">
        <v>2.59</v>
      </c>
      <c r="AE229" s="29">
        <v>1772</v>
      </c>
      <c r="AF229" s="29">
        <v>705626</v>
      </c>
      <c r="AG229" s="25">
        <v>6.46</v>
      </c>
      <c r="AH229" s="29">
        <v>3331.1177313438689</v>
      </c>
      <c r="AI229" s="27" t="s">
        <v>837</v>
      </c>
      <c r="AJ229" s="27">
        <v>143.97469906249998</v>
      </c>
      <c r="AK229" s="27">
        <v>79.475438002893569</v>
      </c>
      <c r="AL229" s="27">
        <v>223.45</v>
      </c>
      <c r="AM229" s="27">
        <v>212.82570000000001</v>
      </c>
      <c r="AN229" s="27">
        <v>67.3</v>
      </c>
      <c r="AO229" s="30">
        <v>3.0049999999999999</v>
      </c>
      <c r="AP229" s="27">
        <v>135.75</v>
      </c>
      <c r="AQ229" s="27">
        <v>149.33000000000001</v>
      </c>
      <c r="AR229" s="27">
        <v>152.66999999999999</v>
      </c>
      <c r="AS229" s="27">
        <v>10.56</v>
      </c>
      <c r="AT229" s="27">
        <v>389.45</v>
      </c>
      <c r="AU229" s="27">
        <v>4.17</v>
      </c>
      <c r="AV229" s="27">
        <v>12.64</v>
      </c>
      <c r="AW229" s="27">
        <v>4.8499999999999996</v>
      </c>
      <c r="AX229" s="27">
        <v>20.25</v>
      </c>
      <c r="AY229" s="27">
        <v>66</v>
      </c>
      <c r="AZ229" s="27">
        <v>3.09</v>
      </c>
      <c r="BA229" s="27">
        <v>1.23</v>
      </c>
      <c r="BB229" s="27">
        <v>12.32</v>
      </c>
      <c r="BC229" s="27">
        <v>35.81</v>
      </c>
      <c r="BD229" s="27">
        <v>28.85</v>
      </c>
      <c r="BE229" s="27">
        <v>29.43</v>
      </c>
      <c r="BF229" s="27">
        <v>230.41</v>
      </c>
      <c r="BG229" s="27">
        <v>17.633333333333333</v>
      </c>
      <c r="BH229" s="27">
        <v>12.13</v>
      </c>
      <c r="BI229" s="27">
        <v>21.33</v>
      </c>
      <c r="BJ229" s="27">
        <v>5.49</v>
      </c>
      <c r="BK229" s="27">
        <v>102.75</v>
      </c>
      <c r="BL229" s="27">
        <v>10.96</v>
      </c>
      <c r="BM229" s="27">
        <v>12.18</v>
      </c>
    </row>
    <row r="230" spans="1:65" x14ac:dyDescent="0.25">
      <c r="A230" s="13">
        <v>4841700810</v>
      </c>
      <c r="B230" t="s">
        <v>591</v>
      </c>
      <c r="C230" t="s">
        <v>627</v>
      </c>
      <c r="D230" t="s">
        <v>628</v>
      </c>
      <c r="E230" s="27">
        <v>13.23</v>
      </c>
      <c r="F230" s="27">
        <v>5.34</v>
      </c>
      <c r="G230" s="27">
        <v>4.4400000000000004</v>
      </c>
      <c r="H230" s="27">
        <v>1.66</v>
      </c>
      <c r="I230" s="27">
        <v>1.1100000000000001</v>
      </c>
      <c r="J230" s="27">
        <v>4.55</v>
      </c>
      <c r="K230" s="27">
        <v>4.8099999999999996</v>
      </c>
      <c r="L230" s="27">
        <v>1.61</v>
      </c>
      <c r="M230" s="27">
        <v>4.08</v>
      </c>
      <c r="N230" s="27">
        <v>4.2699999999999996</v>
      </c>
      <c r="O230" s="27">
        <v>0.67698113207547161</v>
      </c>
      <c r="P230" s="27">
        <v>1.88</v>
      </c>
      <c r="Q230" s="27">
        <v>3.7</v>
      </c>
      <c r="R230" s="27">
        <v>4.26</v>
      </c>
      <c r="S230" s="27">
        <v>5.57</v>
      </c>
      <c r="T230" s="27">
        <v>3.28</v>
      </c>
      <c r="U230" s="27">
        <v>4.96</v>
      </c>
      <c r="V230" s="27">
        <v>1.47</v>
      </c>
      <c r="W230" s="27">
        <v>2.34</v>
      </c>
      <c r="X230" s="27">
        <v>1.93</v>
      </c>
      <c r="Y230" s="27">
        <v>18.82</v>
      </c>
      <c r="Z230" s="27">
        <v>6.15</v>
      </c>
      <c r="AA230" s="27">
        <v>3.38</v>
      </c>
      <c r="AB230" s="27">
        <v>1.66</v>
      </c>
      <c r="AC230" s="27">
        <v>3.42</v>
      </c>
      <c r="AD230" s="27">
        <v>2.48</v>
      </c>
      <c r="AE230" s="29">
        <v>1423</v>
      </c>
      <c r="AF230" s="29">
        <v>341693</v>
      </c>
      <c r="AG230" s="25">
        <v>6.5050000000000008</v>
      </c>
      <c r="AH230" s="29">
        <v>1620.6419153689776</v>
      </c>
      <c r="AI230" s="27" t="s">
        <v>837</v>
      </c>
      <c r="AJ230" s="27">
        <v>100.29132020667124</v>
      </c>
      <c r="AK230" s="27">
        <v>37.025477948323065</v>
      </c>
      <c r="AL230" s="27">
        <v>137.32</v>
      </c>
      <c r="AM230" s="27">
        <v>211.70070000000001</v>
      </c>
      <c r="AN230" s="27">
        <v>60.8</v>
      </c>
      <c r="AO230" s="30">
        <v>3.0043750000000005</v>
      </c>
      <c r="AP230" s="27">
        <v>140.19999999999999</v>
      </c>
      <c r="AQ230" s="27">
        <v>149.44999999999999</v>
      </c>
      <c r="AR230" s="27">
        <v>114.5</v>
      </c>
      <c r="AS230" s="27">
        <v>10.19</v>
      </c>
      <c r="AT230" s="27">
        <v>475.03</v>
      </c>
      <c r="AU230" s="27">
        <v>4.71</v>
      </c>
      <c r="AV230" s="27">
        <v>12.35</v>
      </c>
      <c r="AW230" s="27">
        <v>4.8899999999999997</v>
      </c>
      <c r="AX230" s="27">
        <v>27.2</v>
      </c>
      <c r="AY230" s="27">
        <v>70</v>
      </c>
      <c r="AZ230" s="27">
        <v>3.06</v>
      </c>
      <c r="BA230" s="27">
        <v>1.04</v>
      </c>
      <c r="BB230" s="27">
        <v>15.27</v>
      </c>
      <c r="BC230" s="27">
        <v>43.33</v>
      </c>
      <c r="BD230" s="27">
        <v>26.24</v>
      </c>
      <c r="BE230" s="27">
        <v>41.8</v>
      </c>
      <c r="BF230" s="27">
        <v>80.25</v>
      </c>
      <c r="BG230" s="27">
        <v>10.894166666666665</v>
      </c>
      <c r="BH230" s="27">
        <v>11.24</v>
      </c>
      <c r="BI230" s="27">
        <v>19.399999999999999</v>
      </c>
      <c r="BJ230" s="27">
        <v>3.34</v>
      </c>
      <c r="BK230" s="27">
        <v>59.7</v>
      </c>
      <c r="BL230" s="27">
        <v>10.53</v>
      </c>
      <c r="BM230" s="27">
        <v>9.32</v>
      </c>
    </row>
    <row r="231" spans="1:65" x14ac:dyDescent="0.25">
      <c r="A231" s="13">
        <v>4828660880</v>
      </c>
      <c r="B231" t="s">
        <v>591</v>
      </c>
      <c r="C231" t="s">
        <v>613</v>
      </c>
      <c r="D231" t="s">
        <v>614</v>
      </c>
      <c r="E231" s="27">
        <v>12.625</v>
      </c>
      <c r="F231" s="27">
        <v>4.4749999999999996</v>
      </c>
      <c r="G231" s="27">
        <v>4.18</v>
      </c>
      <c r="H231" s="27">
        <v>1.375</v>
      </c>
      <c r="I231" s="27">
        <v>1.08</v>
      </c>
      <c r="J231" s="27">
        <v>4.5599999999999996</v>
      </c>
      <c r="K231" s="27">
        <v>3.57</v>
      </c>
      <c r="L231" s="27">
        <v>1.375</v>
      </c>
      <c r="M231" s="27">
        <v>4.18</v>
      </c>
      <c r="N231" s="27">
        <v>3.3250000000000002</v>
      </c>
      <c r="O231" s="27">
        <v>0.56396226400000005</v>
      </c>
      <c r="P231" s="27">
        <v>1.5649999999999999</v>
      </c>
      <c r="Q231" s="27">
        <v>3.67</v>
      </c>
      <c r="R231" s="27">
        <v>3.89</v>
      </c>
      <c r="S231" s="27">
        <v>4.9400000000000004</v>
      </c>
      <c r="T231" s="27">
        <v>2.7949999999999999</v>
      </c>
      <c r="U231" s="27">
        <v>4.49</v>
      </c>
      <c r="V231" s="27">
        <v>1.405</v>
      </c>
      <c r="W231" s="27">
        <v>2.19</v>
      </c>
      <c r="X231" s="27">
        <v>1.85</v>
      </c>
      <c r="Y231" s="27">
        <v>18.690000000000001</v>
      </c>
      <c r="Z231" s="27">
        <v>5.27</v>
      </c>
      <c r="AA231" s="27">
        <v>3.35</v>
      </c>
      <c r="AB231" s="27">
        <v>1.28</v>
      </c>
      <c r="AC231" s="27">
        <v>3.08</v>
      </c>
      <c r="AD231" s="27">
        <v>2.2149999999999999</v>
      </c>
      <c r="AE231" s="29">
        <v>1423.36</v>
      </c>
      <c r="AF231" s="29">
        <v>417401</v>
      </c>
      <c r="AG231" s="25">
        <v>6.3163</v>
      </c>
      <c r="AH231" s="29">
        <v>1941.0161891994665</v>
      </c>
      <c r="AI231" s="27" t="s">
        <v>837</v>
      </c>
      <c r="AJ231" s="27">
        <v>137.57780179166667</v>
      </c>
      <c r="AK231" s="27">
        <v>75.984089236226893</v>
      </c>
      <c r="AL231" s="27">
        <v>213.56</v>
      </c>
      <c r="AM231" s="27">
        <v>212.07570000000001</v>
      </c>
      <c r="AN231" s="27">
        <v>56.32</v>
      </c>
      <c r="AO231" s="30">
        <v>2.9864999999999999</v>
      </c>
      <c r="AP231" s="27">
        <v>129.5</v>
      </c>
      <c r="AQ231" s="27">
        <v>198.27</v>
      </c>
      <c r="AR231" s="27">
        <v>105.5</v>
      </c>
      <c r="AS231" s="27">
        <v>10.08</v>
      </c>
      <c r="AT231" s="27">
        <v>483.68</v>
      </c>
      <c r="AU231" s="27">
        <v>4.72</v>
      </c>
      <c r="AV231" s="27">
        <v>11.49</v>
      </c>
      <c r="AW231" s="27">
        <v>4.8600000000000003</v>
      </c>
      <c r="AX231" s="27">
        <v>20.329999999999998</v>
      </c>
      <c r="AY231" s="27">
        <v>43.67</v>
      </c>
      <c r="AZ231" s="27">
        <v>3.06</v>
      </c>
      <c r="BA231" s="27">
        <v>1.03</v>
      </c>
      <c r="BB231" s="27">
        <v>14.09</v>
      </c>
      <c r="BC231" s="27">
        <v>43.25</v>
      </c>
      <c r="BD231" s="27">
        <v>21.26</v>
      </c>
      <c r="BE231" s="27">
        <v>32.659999999999997</v>
      </c>
      <c r="BF231" s="27">
        <v>72.5</v>
      </c>
      <c r="BG231" s="27">
        <v>8</v>
      </c>
      <c r="BH231" s="27">
        <v>9</v>
      </c>
      <c r="BI231" s="27">
        <v>14.75</v>
      </c>
      <c r="BJ231" s="27">
        <v>3.5</v>
      </c>
      <c r="BK231" s="27">
        <v>55.5</v>
      </c>
      <c r="BL231" s="27">
        <v>10.68</v>
      </c>
      <c r="BM231" s="27">
        <v>9.85</v>
      </c>
    </row>
    <row r="232" spans="1:65" x14ac:dyDescent="0.25">
      <c r="A232" s="13">
        <v>4846340940</v>
      </c>
      <c r="B232" t="s">
        <v>591</v>
      </c>
      <c r="C232" t="s">
        <v>631</v>
      </c>
      <c r="D232" t="s">
        <v>632</v>
      </c>
      <c r="E232" s="27">
        <v>12.95</v>
      </c>
      <c r="F232" s="27">
        <v>5.31</v>
      </c>
      <c r="G232" s="27">
        <v>4.78</v>
      </c>
      <c r="H232" s="27">
        <v>1.58</v>
      </c>
      <c r="I232" s="27">
        <v>1.17</v>
      </c>
      <c r="J232" s="27">
        <v>4.5199999999999996</v>
      </c>
      <c r="K232" s="27">
        <v>4.76</v>
      </c>
      <c r="L232" s="27">
        <v>1.73</v>
      </c>
      <c r="M232" s="27">
        <v>4.3600000000000003</v>
      </c>
      <c r="N232" s="27">
        <v>4.53</v>
      </c>
      <c r="O232" s="27">
        <v>0.7160377358490565</v>
      </c>
      <c r="P232" s="27">
        <v>1.88</v>
      </c>
      <c r="Q232" s="27">
        <v>3.81</v>
      </c>
      <c r="R232" s="27">
        <v>4.3600000000000003</v>
      </c>
      <c r="S232" s="27">
        <v>5.97</v>
      </c>
      <c r="T232" s="27">
        <v>3.8</v>
      </c>
      <c r="U232" s="27">
        <v>5.04</v>
      </c>
      <c r="V232" s="27">
        <v>1.5</v>
      </c>
      <c r="W232" s="27">
        <v>2.54</v>
      </c>
      <c r="X232" s="27">
        <v>1.99</v>
      </c>
      <c r="Y232" s="27">
        <v>18.54</v>
      </c>
      <c r="Z232" s="27">
        <v>6.11</v>
      </c>
      <c r="AA232" s="27">
        <v>3.77</v>
      </c>
      <c r="AB232" s="27">
        <v>1.75</v>
      </c>
      <c r="AC232" s="27">
        <v>3.66</v>
      </c>
      <c r="AD232" s="27">
        <v>2.5099999999999998</v>
      </c>
      <c r="AE232" s="29">
        <v>1605</v>
      </c>
      <c r="AF232" s="29">
        <v>412880</v>
      </c>
      <c r="AG232" s="25">
        <v>6.5212499999999975</v>
      </c>
      <c r="AH232" s="29">
        <v>1961.5913675171637</v>
      </c>
      <c r="AI232" s="27" t="s">
        <v>837</v>
      </c>
      <c r="AJ232" s="27">
        <v>138.38157404166668</v>
      </c>
      <c r="AK232" s="27">
        <v>85.847300215544138</v>
      </c>
      <c r="AL232" s="27">
        <v>224.23</v>
      </c>
      <c r="AM232" s="27">
        <v>214.43985000000001</v>
      </c>
      <c r="AN232" s="27">
        <v>74</v>
      </c>
      <c r="AO232" s="30">
        <v>2.9634999999999998</v>
      </c>
      <c r="AP232" s="27">
        <v>121.67</v>
      </c>
      <c r="AQ232" s="27">
        <v>119.8</v>
      </c>
      <c r="AR232" s="27">
        <v>118.75</v>
      </c>
      <c r="AS232" s="27">
        <v>10.63</v>
      </c>
      <c r="AT232" s="27">
        <v>550.17999999999995</v>
      </c>
      <c r="AU232" s="27">
        <v>4.8899999999999997</v>
      </c>
      <c r="AV232" s="27">
        <v>11.29</v>
      </c>
      <c r="AW232" s="27">
        <v>4.91</v>
      </c>
      <c r="AX232" s="27">
        <v>25.75</v>
      </c>
      <c r="AY232" s="27">
        <v>55</v>
      </c>
      <c r="AZ232" s="27">
        <v>3.24</v>
      </c>
      <c r="BA232" s="27">
        <v>1.1200000000000001</v>
      </c>
      <c r="BB232" s="27">
        <v>12.33</v>
      </c>
      <c r="BC232" s="27">
        <v>35.99</v>
      </c>
      <c r="BD232" s="27">
        <v>28.2</v>
      </c>
      <c r="BE232" s="27">
        <v>28.14</v>
      </c>
      <c r="BF232" s="27">
        <v>111.35</v>
      </c>
      <c r="BG232" s="27">
        <v>1.0833333333333333</v>
      </c>
      <c r="BH232" s="27">
        <v>10.29</v>
      </c>
      <c r="BI232" s="27">
        <v>10</v>
      </c>
      <c r="BJ232" s="27">
        <v>2.4700000000000002</v>
      </c>
      <c r="BK232" s="27">
        <v>57.27</v>
      </c>
      <c r="BL232" s="27">
        <v>10.66</v>
      </c>
      <c r="BM232" s="27">
        <v>12.4</v>
      </c>
    </row>
    <row r="233" spans="1:65" x14ac:dyDescent="0.25">
      <c r="A233" s="13">
        <v>4847380970</v>
      </c>
      <c r="B233" t="s">
        <v>591</v>
      </c>
      <c r="C233" t="s">
        <v>633</v>
      </c>
      <c r="D233" t="s">
        <v>634</v>
      </c>
      <c r="E233" s="27">
        <v>12.385</v>
      </c>
      <c r="F233" s="27">
        <v>4.8499999999999996</v>
      </c>
      <c r="G233" s="27">
        <v>4.2</v>
      </c>
      <c r="H233" s="27">
        <v>1.395</v>
      </c>
      <c r="I233" s="27">
        <v>1.07</v>
      </c>
      <c r="J233" s="27">
        <v>4.59</v>
      </c>
      <c r="K233" s="27">
        <v>3.7650000000000001</v>
      </c>
      <c r="L233" s="27">
        <v>1.41</v>
      </c>
      <c r="M233" s="27">
        <v>4.2300000000000004</v>
      </c>
      <c r="N233" s="27">
        <v>3.3250000000000002</v>
      </c>
      <c r="O233" s="27">
        <v>0.62150943400000003</v>
      </c>
      <c r="P233" s="27">
        <v>1.615</v>
      </c>
      <c r="Q233" s="27">
        <v>3.63</v>
      </c>
      <c r="R233" s="27">
        <v>3.8</v>
      </c>
      <c r="S233" s="27">
        <v>5.71</v>
      </c>
      <c r="T233" s="27">
        <v>2.96</v>
      </c>
      <c r="U233" s="27">
        <v>4.5449999999999999</v>
      </c>
      <c r="V233" s="27">
        <v>1.44</v>
      </c>
      <c r="W233" s="27">
        <v>2.2549999999999999</v>
      </c>
      <c r="X233" s="27">
        <v>1.79</v>
      </c>
      <c r="Y233" s="27">
        <v>18.54</v>
      </c>
      <c r="Z233" s="27">
        <v>5.6849999999999996</v>
      </c>
      <c r="AA233" s="27">
        <v>3.44</v>
      </c>
      <c r="AB233" s="27">
        <v>1.3</v>
      </c>
      <c r="AC233" s="27">
        <v>2.875</v>
      </c>
      <c r="AD233" s="27">
        <v>2.2200000000000002</v>
      </c>
      <c r="AE233" s="29">
        <v>1201.44</v>
      </c>
      <c r="AF233" s="29">
        <v>385150</v>
      </c>
      <c r="AG233" s="25">
        <v>6.6974999999999989</v>
      </c>
      <c r="AH233" s="29">
        <v>1863.4871012348597</v>
      </c>
      <c r="AI233" s="27" t="s">
        <v>837</v>
      </c>
      <c r="AJ233" s="27">
        <v>133.39122866666668</v>
      </c>
      <c r="AK233" s="27">
        <v>75.984089236226893</v>
      </c>
      <c r="AL233" s="27">
        <v>209.37</v>
      </c>
      <c r="AM233" s="27">
        <v>212.07570000000001</v>
      </c>
      <c r="AN233" s="27">
        <v>54.49</v>
      </c>
      <c r="AO233" s="30">
        <v>2.9790000000000001</v>
      </c>
      <c r="AP233" s="27">
        <v>99.75</v>
      </c>
      <c r="AQ233" s="27">
        <v>103.13</v>
      </c>
      <c r="AR233" s="27">
        <v>112.67</v>
      </c>
      <c r="AS233" s="27">
        <v>10.14</v>
      </c>
      <c r="AT233" s="27">
        <v>460</v>
      </c>
      <c r="AU233" s="27">
        <v>4.59</v>
      </c>
      <c r="AV233" s="27">
        <v>12.99</v>
      </c>
      <c r="AW233" s="27">
        <v>4.13</v>
      </c>
      <c r="AX233" s="27">
        <v>20</v>
      </c>
      <c r="AY233" s="27">
        <v>37.4</v>
      </c>
      <c r="AZ233" s="27">
        <v>3.15</v>
      </c>
      <c r="BA233" s="27">
        <v>1.05</v>
      </c>
      <c r="BB233" s="27">
        <v>13.84</v>
      </c>
      <c r="BC233" s="27">
        <v>50.7</v>
      </c>
      <c r="BD233" s="27">
        <v>35.99</v>
      </c>
      <c r="BE233" s="27">
        <v>49.75</v>
      </c>
      <c r="BF233" s="27">
        <v>99.25</v>
      </c>
      <c r="BG233" s="27">
        <v>8.2900000000000009</v>
      </c>
      <c r="BH233" s="27">
        <v>9.2899999999999991</v>
      </c>
      <c r="BI233" s="27">
        <v>18.25</v>
      </c>
      <c r="BJ233" s="27">
        <v>3.31</v>
      </c>
      <c r="BK233" s="27">
        <v>53.04</v>
      </c>
      <c r="BL233" s="27">
        <v>10.37</v>
      </c>
      <c r="BM233" s="27">
        <v>10.37</v>
      </c>
    </row>
    <row r="234" spans="1:65" x14ac:dyDescent="0.25">
      <c r="A234" s="13">
        <v>4848660990</v>
      </c>
      <c r="B234" t="s">
        <v>591</v>
      </c>
      <c r="C234" t="s">
        <v>635</v>
      </c>
      <c r="D234" t="s">
        <v>636</v>
      </c>
      <c r="E234" s="27">
        <v>12.96</v>
      </c>
      <c r="F234" s="27">
        <v>5.3</v>
      </c>
      <c r="G234" s="27">
        <v>4.53</v>
      </c>
      <c r="H234" s="27">
        <v>1.42</v>
      </c>
      <c r="I234" s="27">
        <v>1.04</v>
      </c>
      <c r="J234" s="27">
        <v>4.4800000000000004</v>
      </c>
      <c r="K234" s="27">
        <v>4.88</v>
      </c>
      <c r="L234" s="27">
        <v>1.72</v>
      </c>
      <c r="M234" s="27">
        <v>4.1100000000000003</v>
      </c>
      <c r="N234" s="27">
        <v>4.3499999999999996</v>
      </c>
      <c r="O234" s="27">
        <v>0.72905660377358483</v>
      </c>
      <c r="P234" s="27">
        <v>1.88</v>
      </c>
      <c r="Q234" s="27">
        <v>3.65</v>
      </c>
      <c r="R234" s="27">
        <v>4.53</v>
      </c>
      <c r="S234" s="27">
        <v>6.48</v>
      </c>
      <c r="T234" s="27">
        <v>3.74</v>
      </c>
      <c r="U234" s="27">
        <v>5.14</v>
      </c>
      <c r="V234" s="27">
        <v>1.44</v>
      </c>
      <c r="W234" s="27">
        <v>2.29</v>
      </c>
      <c r="X234" s="27">
        <v>1.82</v>
      </c>
      <c r="Y234" s="27">
        <v>18.71</v>
      </c>
      <c r="Z234" s="27">
        <v>6.92</v>
      </c>
      <c r="AA234" s="27">
        <v>3.61</v>
      </c>
      <c r="AB234" s="27">
        <v>1.66</v>
      </c>
      <c r="AC234" s="27">
        <v>3.65</v>
      </c>
      <c r="AD234" s="27">
        <v>2.52</v>
      </c>
      <c r="AE234" s="29">
        <v>818</v>
      </c>
      <c r="AF234" s="29">
        <v>425000</v>
      </c>
      <c r="AG234" s="25">
        <v>6.5525000000000002</v>
      </c>
      <c r="AH234" s="29">
        <v>2025.734772426305</v>
      </c>
      <c r="AI234" s="27" t="s">
        <v>837</v>
      </c>
      <c r="AJ234" s="27">
        <v>120.10287721191335</v>
      </c>
      <c r="AK234" s="27">
        <v>88.410044617192</v>
      </c>
      <c r="AL234" s="27">
        <v>208.51</v>
      </c>
      <c r="AM234" s="27">
        <v>214.43985000000001</v>
      </c>
      <c r="AN234" s="27">
        <v>56.49</v>
      </c>
      <c r="AO234" s="30">
        <v>3.0311666666666666</v>
      </c>
      <c r="AP234" s="27">
        <v>110</v>
      </c>
      <c r="AQ234" s="27">
        <v>122.5</v>
      </c>
      <c r="AR234" s="27">
        <v>110.15</v>
      </c>
      <c r="AS234" s="27">
        <v>10.18</v>
      </c>
      <c r="AT234" s="27">
        <v>491.08</v>
      </c>
      <c r="AU234" s="27">
        <v>5.27</v>
      </c>
      <c r="AV234" s="27">
        <v>11.99</v>
      </c>
      <c r="AW234" s="27">
        <v>4.96</v>
      </c>
      <c r="AX234" s="27">
        <v>18.25</v>
      </c>
      <c r="AY234" s="27">
        <v>38.33</v>
      </c>
      <c r="AZ234" s="27">
        <v>3.26</v>
      </c>
      <c r="BA234" s="27">
        <v>1.08</v>
      </c>
      <c r="BB234" s="27">
        <v>10.44</v>
      </c>
      <c r="BC234" s="27">
        <v>24.49</v>
      </c>
      <c r="BD234" s="27">
        <v>17.989999999999998</v>
      </c>
      <c r="BE234" s="27">
        <v>25.8</v>
      </c>
      <c r="BF234" s="27">
        <v>81</v>
      </c>
      <c r="BG234" s="27">
        <v>9.99</v>
      </c>
      <c r="BH234" s="27">
        <v>12.12</v>
      </c>
      <c r="BI234" s="27">
        <v>15</v>
      </c>
      <c r="BJ234" s="27">
        <v>3.55</v>
      </c>
      <c r="BK234" s="27">
        <v>55</v>
      </c>
      <c r="BL234" s="27">
        <v>11.16</v>
      </c>
      <c r="BM234" s="27">
        <v>11.82</v>
      </c>
    </row>
    <row r="235" spans="1:65" x14ac:dyDescent="0.25">
      <c r="A235" s="13">
        <v>4916260300</v>
      </c>
      <c r="B235" t="s">
        <v>637</v>
      </c>
      <c r="C235" t="s">
        <v>638</v>
      </c>
      <c r="D235" t="s">
        <v>639</v>
      </c>
      <c r="E235" s="27">
        <v>12.23</v>
      </c>
      <c r="F235" s="27">
        <v>5.17</v>
      </c>
      <c r="G235" s="27">
        <v>4.13</v>
      </c>
      <c r="H235" s="27">
        <v>1.6661176470588235</v>
      </c>
      <c r="I235" s="27">
        <v>1.21</v>
      </c>
      <c r="J235" s="27">
        <v>4.5599999999999996</v>
      </c>
      <c r="K235" s="27">
        <v>4.2699999999999996</v>
      </c>
      <c r="L235" s="27">
        <v>1.62</v>
      </c>
      <c r="M235" s="27">
        <v>3.93</v>
      </c>
      <c r="N235" s="27">
        <v>3.78</v>
      </c>
      <c r="O235" s="27">
        <v>0.69</v>
      </c>
      <c r="P235" s="27">
        <v>1.98</v>
      </c>
      <c r="Q235" s="27">
        <v>4.2300000000000004</v>
      </c>
      <c r="R235" s="27">
        <v>4.0599999999999996</v>
      </c>
      <c r="S235" s="27">
        <v>5.47</v>
      </c>
      <c r="T235" s="27">
        <v>3.55</v>
      </c>
      <c r="U235" s="27">
        <v>4.8099999999999996</v>
      </c>
      <c r="V235" s="27">
        <v>1.43</v>
      </c>
      <c r="W235" s="27">
        <v>2.33</v>
      </c>
      <c r="X235" s="27">
        <v>1.94</v>
      </c>
      <c r="Y235" s="27">
        <v>21.07</v>
      </c>
      <c r="Z235" s="27">
        <v>6.32</v>
      </c>
      <c r="AA235" s="27">
        <v>3.65</v>
      </c>
      <c r="AB235" s="27">
        <v>1.83</v>
      </c>
      <c r="AC235" s="27">
        <v>3.52</v>
      </c>
      <c r="AD235" s="27">
        <v>2.63</v>
      </c>
      <c r="AE235" s="29">
        <v>1061.25</v>
      </c>
      <c r="AF235" s="29">
        <v>485406</v>
      </c>
      <c r="AG235" s="25">
        <v>6.2263000000000002</v>
      </c>
      <c r="AH235" s="29">
        <v>2235.9258045933066</v>
      </c>
      <c r="AI235" s="27" t="s">
        <v>837</v>
      </c>
      <c r="AJ235" s="27">
        <v>121.81494003623746</v>
      </c>
      <c r="AK235" s="27">
        <v>47.884087718789864</v>
      </c>
      <c r="AL235" s="27">
        <v>169.69</v>
      </c>
      <c r="AM235" s="27">
        <v>191.49600000000001</v>
      </c>
      <c r="AN235" s="27">
        <v>53.29</v>
      </c>
      <c r="AO235" s="30">
        <v>3.3694999999999999</v>
      </c>
      <c r="AP235" s="27">
        <v>97.25</v>
      </c>
      <c r="AQ235" s="27">
        <v>100.33</v>
      </c>
      <c r="AR235" s="27">
        <v>93.8</v>
      </c>
      <c r="AS235" s="27">
        <v>10.66</v>
      </c>
      <c r="AT235" s="27">
        <v>507.42</v>
      </c>
      <c r="AU235" s="27">
        <v>5.04</v>
      </c>
      <c r="AV235" s="27">
        <v>12.39</v>
      </c>
      <c r="AW235" s="27">
        <v>4.99</v>
      </c>
      <c r="AX235" s="27">
        <v>21.9</v>
      </c>
      <c r="AY235" s="27">
        <v>32.5</v>
      </c>
      <c r="AZ235" s="27">
        <v>3.07</v>
      </c>
      <c r="BA235" s="27">
        <v>1.2</v>
      </c>
      <c r="BB235" s="27">
        <v>15.97</v>
      </c>
      <c r="BC235" s="27">
        <v>57.65</v>
      </c>
      <c r="BD235" s="27">
        <v>44.16</v>
      </c>
      <c r="BE235" s="27">
        <v>54.69</v>
      </c>
      <c r="BF235" s="27">
        <v>85</v>
      </c>
      <c r="BG235" s="27">
        <v>6.6583333333333341</v>
      </c>
      <c r="BH235" s="27">
        <v>11.63</v>
      </c>
      <c r="BI235" s="27">
        <v>13</v>
      </c>
      <c r="BJ235" s="27">
        <v>2.73</v>
      </c>
      <c r="BK235" s="27">
        <v>55.5</v>
      </c>
      <c r="BL235" s="27">
        <v>11.74</v>
      </c>
      <c r="BM235" s="27">
        <v>13.63505155</v>
      </c>
    </row>
    <row r="236" spans="1:65" x14ac:dyDescent="0.25">
      <c r="A236" s="13">
        <v>4936260500</v>
      </c>
      <c r="B236" t="s">
        <v>637</v>
      </c>
      <c r="C236" t="s">
        <v>640</v>
      </c>
      <c r="D236" t="s">
        <v>641</v>
      </c>
      <c r="E236" s="27">
        <v>13.35</v>
      </c>
      <c r="F236" s="27">
        <v>5.41</v>
      </c>
      <c r="G236" s="27">
        <v>4.8899999999999997</v>
      </c>
      <c r="H236" s="27">
        <v>1.2023529411764704</v>
      </c>
      <c r="I236" s="27">
        <v>1.25</v>
      </c>
      <c r="J236" s="27">
        <v>4.68</v>
      </c>
      <c r="K236" s="27">
        <v>4.78</v>
      </c>
      <c r="L236" s="27">
        <v>1.65</v>
      </c>
      <c r="M236" s="27">
        <v>4.3499999999999996</v>
      </c>
      <c r="N236" s="27">
        <v>3.78</v>
      </c>
      <c r="O236" s="27">
        <v>0.69</v>
      </c>
      <c r="P236" s="27">
        <v>1.98</v>
      </c>
      <c r="Q236" s="27">
        <v>4.26</v>
      </c>
      <c r="R236" s="27">
        <v>4.2300000000000004</v>
      </c>
      <c r="S236" s="27">
        <v>6.2</v>
      </c>
      <c r="T236" s="27">
        <v>3.8</v>
      </c>
      <c r="U236" s="27">
        <v>4.87</v>
      </c>
      <c r="V236" s="27">
        <v>1.44</v>
      </c>
      <c r="W236" s="27">
        <v>2.39</v>
      </c>
      <c r="X236" s="27">
        <v>2.06</v>
      </c>
      <c r="Y236" s="27">
        <v>20.16</v>
      </c>
      <c r="Z236" s="27">
        <v>6.54</v>
      </c>
      <c r="AA236" s="27">
        <v>3.63</v>
      </c>
      <c r="AB236" s="27">
        <v>1.93</v>
      </c>
      <c r="AC236" s="27">
        <v>3.72</v>
      </c>
      <c r="AD236" s="27">
        <v>2.71</v>
      </c>
      <c r="AE236" s="29">
        <v>1420.4</v>
      </c>
      <c r="AF236" s="29">
        <v>482186</v>
      </c>
      <c r="AG236" s="25">
        <v>6.0712999999999999</v>
      </c>
      <c r="AH236" s="29">
        <v>2184.8051915940109</v>
      </c>
      <c r="AI236" s="27" t="s">
        <v>837</v>
      </c>
      <c r="AJ236" s="27">
        <v>71.878684979312126</v>
      </c>
      <c r="AK236" s="27">
        <v>99.751557611821127</v>
      </c>
      <c r="AL236" s="27">
        <v>171.63</v>
      </c>
      <c r="AM236" s="27">
        <v>192.72555</v>
      </c>
      <c r="AN236" s="27">
        <v>55.98</v>
      </c>
      <c r="AO236" s="30">
        <v>3.3085</v>
      </c>
      <c r="AP236" s="27">
        <v>108.8</v>
      </c>
      <c r="AQ236" s="27">
        <v>125.2</v>
      </c>
      <c r="AR236" s="27">
        <v>76.25</v>
      </c>
      <c r="AS236" s="27">
        <v>10.62</v>
      </c>
      <c r="AT236" s="27">
        <v>536.42999999999995</v>
      </c>
      <c r="AU236" s="27">
        <v>4.87</v>
      </c>
      <c r="AV236" s="27">
        <v>11.99</v>
      </c>
      <c r="AW236" s="27">
        <v>4.87</v>
      </c>
      <c r="AX236" s="27">
        <v>20.2</v>
      </c>
      <c r="AY236" s="27">
        <v>49</v>
      </c>
      <c r="AZ236" s="27">
        <v>3.03</v>
      </c>
      <c r="BA236" s="27">
        <v>1.26</v>
      </c>
      <c r="BB236" s="27">
        <v>18.649999999999999</v>
      </c>
      <c r="BC236" s="27">
        <v>54</v>
      </c>
      <c r="BD236" s="27">
        <v>45.6</v>
      </c>
      <c r="BE236" s="27">
        <v>44.5</v>
      </c>
      <c r="BF236" s="27">
        <v>92.19</v>
      </c>
      <c r="BG236" s="27">
        <v>6.6583333333333341</v>
      </c>
      <c r="BH236" s="27">
        <v>11.61</v>
      </c>
      <c r="BI236" s="27">
        <v>17</v>
      </c>
      <c r="BJ236" s="27">
        <v>3.41</v>
      </c>
      <c r="BK236" s="27">
        <v>61.9</v>
      </c>
      <c r="BL236" s="27">
        <v>11.24</v>
      </c>
      <c r="BM236" s="27">
        <v>12.342466965142616</v>
      </c>
    </row>
    <row r="237" spans="1:65" x14ac:dyDescent="0.25">
      <c r="A237" s="13">
        <v>4939340800</v>
      </c>
      <c r="B237" t="s">
        <v>637</v>
      </c>
      <c r="C237" t="s">
        <v>642</v>
      </c>
      <c r="D237" t="s">
        <v>643</v>
      </c>
      <c r="E237" s="27">
        <v>13.07</v>
      </c>
      <c r="F237" s="27">
        <v>5.39</v>
      </c>
      <c r="G237" s="27">
        <v>4.74</v>
      </c>
      <c r="H237" s="27">
        <v>1.2281176470588235</v>
      </c>
      <c r="I237" s="27">
        <v>1.21</v>
      </c>
      <c r="J237" s="27">
        <v>4.59</v>
      </c>
      <c r="K237" s="27">
        <v>4.88</v>
      </c>
      <c r="L237" s="27">
        <v>1.62</v>
      </c>
      <c r="M237" s="27">
        <v>4.13</v>
      </c>
      <c r="N237" s="27">
        <v>3.79</v>
      </c>
      <c r="O237" s="27">
        <v>0.69</v>
      </c>
      <c r="P237" s="27">
        <v>1.98</v>
      </c>
      <c r="Q237" s="27">
        <v>4.12</v>
      </c>
      <c r="R237" s="27">
        <v>4.24</v>
      </c>
      <c r="S237" s="27">
        <v>6.18</v>
      </c>
      <c r="T237" s="27">
        <v>3.7</v>
      </c>
      <c r="U237" s="27">
        <v>4.92</v>
      </c>
      <c r="V237" s="27">
        <v>1.44</v>
      </c>
      <c r="W237" s="27">
        <v>2.37</v>
      </c>
      <c r="X237" s="27">
        <v>2.04</v>
      </c>
      <c r="Y237" s="27">
        <v>19.77</v>
      </c>
      <c r="Z237" s="27">
        <v>6.42</v>
      </c>
      <c r="AA237" s="27">
        <v>3.58</v>
      </c>
      <c r="AB237" s="27">
        <v>1.83</v>
      </c>
      <c r="AC237" s="27">
        <v>3.62</v>
      </c>
      <c r="AD237" s="27">
        <v>2.54</v>
      </c>
      <c r="AE237" s="29">
        <v>1574.6</v>
      </c>
      <c r="AF237" s="29">
        <v>569408</v>
      </c>
      <c r="AG237" s="25">
        <v>6.0388000000000002</v>
      </c>
      <c r="AH237" s="29">
        <v>2571.0665985441392</v>
      </c>
      <c r="AI237" s="27" t="s">
        <v>837</v>
      </c>
      <c r="AJ237" s="27">
        <v>69.996482510951409</v>
      </c>
      <c r="AK237" s="27">
        <v>91.528488231368911</v>
      </c>
      <c r="AL237" s="27">
        <v>161.53</v>
      </c>
      <c r="AM237" s="27">
        <v>192.72555</v>
      </c>
      <c r="AN237" s="27">
        <v>68.41</v>
      </c>
      <c r="AO237" s="30">
        <v>3.2730000000000001</v>
      </c>
      <c r="AP237" s="27">
        <v>116.06</v>
      </c>
      <c r="AQ237" s="27">
        <v>124.5</v>
      </c>
      <c r="AR237" s="27">
        <v>97.5</v>
      </c>
      <c r="AS237" s="27">
        <v>10.41</v>
      </c>
      <c r="AT237" s="27">
        <v>555.13</v>
      </c>
      <c r="AU237" s="27">
        <v>5.03</v>
      </c>
      <c r="AV237" s="27">
        <v>11.99</v>
      </c>
      <c r="AW237" s="27">
        <v>4.79</v>
      </c>
      <c r="AX237" s="27">
        <v>20.2</v>
      </c>
      <c r="AY237" s="27">
        <v>47.75</v>
      </c>
      <c r="AZ237" s="27">
        <v>3.06</v>
      </c>
      <c r="BA237" s="27">
        <v>1.21</v>
      </c>
      <c r="BB237" s="27">
        <v>17.55</v>
      </c>
      <c r="BC237" s="27">
        <v>50</v>
      </c>
      <c r="BD237" s="27">
        <v>45.6</v>
      </c>
      <c r="BE237" s="27">
        <v>44.5</v>
      </c>
      <c r="BF237" s="27">
        <v>89.5</v>
      </c>
      <c r="BG237" s="27">
        <v>6.6583333333333341</v>
      </c>
      <c r="BH237" s="27">
        <v>13.23</v>
      </c>
      <c r="BI237" s="27">
        <v>21.4</v>
      </c>
      <c r="BJ237" s="27">
        <v>3.38</v>
      </c>
      <c r="BK237" s="27">
        <v>53.07</v>
      </c>
      <c r="BL237" s="27">
        <v>11.01</v>
      </c>
      <c r="BM237" s="27">
        <v>12.342466965142616</v>
      </c>
    </row>
    <row r="238" spans="1:65" x14ac:dyDescent="0.25">
      <c r="A238" s="13">
        <v>4941620900</v>
      </c>
      <c r="B238" t="s">
        <v>637</v>
      </c>
      <c r="C238" t="s">
        <v>644</v>
      </c>
      <c r="D238" t="s">
        <v>645</v>
      </c>
      <c r="E238" s="27">
        <v>13.07</v>
      </c>
      <c r="F238" s="27">
        <v>5.29</v>
      </c>
      <c r="G238" s="27">
        <v>4.93</v>
      </c>
      <c r="H238" s="27">
        <v>1.46</v>
      </c>
      <c r="I238" s="27">
        <v>1.25</v>
      </c>
      <c r="J238" s="27">
        <v>4.6900000000000004</v>
      </c>
      <c r="K238" s="27">
        <v>4.82</v>
      </c>
      <c r="L238" s="27">
        <v>1.65</v>
      </c>
      <c r="M238" s="27">
        <v>4.3899999999999997</v>
      </c>
      <c r="N238" s="27">
        <v>3.8</v>
      </c>
      <c r="O238" s="27">
        <v>0.69</v>
      </c>
      <c r="P238" s="27">
        <v>1.98</v>
      </c>
      <c r="Q238" s="27">
        <v>4.28</v>
      </c>
      <c r="R238" s="27">
        <v>4.2300000000000004</v>
      </c>
      <c r="S238" s="27">
        <v>6.27</v>
      </c>
      <c r="T238" s="27">
        <v>3.86</v>
      </c>
      <c r="U238" s="27">
        <v>4.91</v>
      </c>
      <c r="V238" s="27">
        <v>1.45</v>
      </c>
      <c r="W238" s="27">
        <v>2.39</v>
      </c>
      <c r="X238" s="27">
        <v>2.04</v>
      </c>
      <c r="Y238" s="27">
        <v>20.37</v>
      </c>
      <c r="Z238" s="27">
        <v>6.6</v>
      </c>
      <c r="AA238" s="27">
        <v>3.63</v>
      </c>
      <c r="AB238" s="27">
        <v>1.92</v>
      </c>
      <c r="AC238" s="27">
        <v>3.71</v>
      </c>
      <c r="AD238" s="27">
        <v>2.69</v>
      </c>
      <c r="AE238" s="29">
        <v>1634.2</v>
      </c>
      <c r="AF238" s="29">
        <v>613385</v>
      </c>
      <c r="AG238" s="25">
        <v>6.0049999999999999</v>
      </c>
      <c r="AH238" s="29">
        <v>2759.6452386223327</v>
      </c>
      <c r="AI238" s="27" t="s">
        <v>837</v>
      </c>
      <c r="AJ238" s="27">
        <v>77.496764314898471</v>
      </c>
      <c r="AK238" s="27">
        <v>92.629725564332816</v>
      </c>
      <c r="AL238" s="27">
        <v>170.13</v>
      </c>
      <c r="AM238" s="27">
        <v>193.31084999999999</v>
      </c>
      <c r="AN238" s="27">
        <v>68.709999999999994</v>
      </c>
      <c r="AO238" s="30">
        <v>3.27725</v>
      </c>
      <c r="AP238" s="27">
        <v>110.88</v>
      </c>
      <c r="AQ238" s="27">
        <v>122.25</v>
      </c>
      <c r="AR238" s="27">
        <v>96.5</v>
      </c>
      <c r="AS238" s="27">
        <v>10.71</v>
      </c>
      <c r="AT238" s="27">
        <v>500.38</v>
      </c>
      <c r="AU238" s="27">
        <v>5.12</v>
      </c>
      <c r="AV238" s="27">
        <v>12.59</v>
      </c>
      <c r="AW238" s="27">
        <v>4.84</v>
      </c>
      <c r="AX238" s="27">
        <v>21.8</v>
      </c>
      <c r="AY238" s="27">
        <v>47.5</v>
      </c>
      <c r="AZ238" s="27">
        <v>2.97</v>
      </c>
      <c r="BA238" s="27">
        <v>1.32</v>
      </c>
      <c r="BB238" s="27">
        <v>16.5</v>
      </c>
      <c r="BC238" s="27">
        <v>55</v>
      </c>
      <c r="BD238" s="27">
        <v>44.8</v>
      </c>
      <c r="BE238" s="27">
        <v>47.67</v>
      </c>
      <c r="BF238" s="27">
        <v>105.98</v>
      </c>
      <c r="BG238" s="27">
        <v>6.6583333333333341</v>
      </c>
      <c r="BH238" s="27">
        <v>13.26</v>
      </c>
      <c r="BI238" s="27">
        <v>22.8</v>
      </c>
      <c r="BJ238" s="27">
        <v>2.73</v>
      </c>
      <c r="BK238" s="27">
        <v>71.599999999999994</v>
      </c>
      <c r="BL238" s="27">
        <v>11.1</v>
      </c>
      <c r="BM238" s="27">
        <v>13.829511177810405</v>
      </c>
    </row>
    <row r="239" spans="1:65" x14ac:dyDescent="0.25">
      <c r="A239" s="13">
        <v>4941100850</v>
      </c>
      <c r="B239" t="s">
        <v>637</v>
      </c>
      <c r="C239" t="s">
        <v>834</v>
      </c>
      <c r="D239" t="s">
        <v>835</v>
      </c>
      <c r="E239" s="27">
        <v>13.3</v>
      </c>
      <c r="F239" s="27">
        <v>5.34</v>
      </c>
      <c r="G239" s="27">
        <v>4.7</v>
      </c>
      <c r="H239" s="27">
        <v>1.46</v>
      </c>
      <c r="I239" s="27">
        <v>1.28</v>
      </c>
      <c r="J239" s="27">
        <v>4.66</v>
      </c>
      <c r="K239" s="27">
        <v>4.87</v>
      </c>
      <c r="L239" s="27">
        <v>1.67</v>
      </c>
      <c r="M239" s="27">
        <v>4.2300000000000004</v>
      </c>
      <c r="N239" s="27">
        <v>3.78</v>
      </c>
      <c r="O239" s="27">
        <v>0.69</v>
      </c>
      <c r="P239" s="27">
        <v>1.98</v>
      </c>
      <c r="Q239" s="27">
        <v>4.26</v>
      </c>
      <c r="R239" s="27">
        <v>4.21</v>
      </c>
      <c r="S239" s="27">
        <v>5.76</v>
      </c>
      <c r="T239" s="27">
        <v>3.75</v>
      </c>
      <c r="U239" s="27">
        <v>5.12</v>
      </c>
      <c r="V239" s="27">
        <v>1.47</v>
      </c>
      <c r="W239" s="27">
        <v>2.36</v>
      </c>
      <c r="X239" s="27">
        <v>2.29</v>
      </c>
      <c r="Y239" s="27">
        <v>19.59</v>
      </c>
      <c r="Z239" s="27">
        <v>6.55</v>
      </c>
      <c r="AA239" s="27">
        <v>3.63</v>
      </c>
      <c r="AB239" s="27">
        <v>1.78</v>
      </c>
      <c r="AC239" s="27">
        <v>3.6</v>
      </c>
      <c r="AD239" s="27">
        <v>2.48</v>
      </c>
      <c r="AE239" s="29">
        <v>1584.4</v>
      </c>
      <c r="AF239" s="29">
        <v>624020</v>
      </c>
      <c r="AG239" s="25">
        <v>6.0049999999999999</v>
      </c>
      <c r="AH239" s="29">
        <v>2807.4910461342602</v>
      </c>
      <c r="AI239" s="27" t="s">
        <v>837</v>
      </c>
      <c r="AJ239" s="27">
        <v>136.99075619999999</v>
      </c>
      <c r="AK239" s="27">
        <v>54.030648193845288</v>
      </c>
      <c r="AL239" s="27">
        <v>191.02</v>
      </c>
      <c r="AM239" s="27">
        <v>192.13995</v>
      </c>
      <c r="AN239" s="27">
        <v>56.4</v>
      </c>
      <c r="AO239" s="30">
        <v>3.4995000000000003</v>
      </c>
      <c r="AP239" s="27">
        <v>121.24</v>
      </c>
      <c r="AQ239" s="27">
        <v>108.72</v>
      </c>
      <c r="AR239" s="27">
        <v>84.4</v>
      </c>
      <c r="AS239" s="27">
        <v>10.58</v>
      </c>
      <c r="AT239" s="27">
        <v>528.19000000000005</v>
      </c>
      <c r="AU239" s="27">
        <v>5.23</v>
      </c>
      <c r="AV239" s="27">
        <v>11.69</v>
      </c>
      <c r="AW239" s="27">
        <v>4.8099999999999996</v>
      </c>
      <c r="AX239" s="27">
        <v>20.8</v>
      </c>
      <c r="AY239" s="27">
        <v>46</v>
      </c>
      <c r="AZ239" s="27">
        <v>3.06</v>
      </c>
      <c r="BA239" s="27">
        <v>1.17</v>
      </c>
      <c r="BB239" s="27">
        <v>17.43</v>
      </c>
      <c r="BC239" s="27">
        <v>60</v>
      </c>
      <c r="BD239" s="27">
        <v>48</v>
      </c>
      <c r="BE239" s="27">
        <v>49</v>
      </c>
      <c r="BF239" s="27">
        <v>96.4</v>
      </c>
      <c r="BG239" s="27">
        <v>6.6583333333333341</v>
      </c>
      <c r="BH239" s="27">
        <v>10.79</v>
      </c>
      <c r="BI239" s="27">
        <v>19.8</v>
      </c>
      <c r="BJ239" s="27">
        <v>3.61</v>
      </c>
      <c r="BK239" s="27">
        <v>71.599999999999994</v>
      </c>
      <c r="BL239" s="27">
        <v>10.51</v>
      </c>
      <c r="BM239" s="27">
        <v>13.63505155</v>
      </c>
    </row>
    <row r="240" spans="1:65" x14ac:dyDescent="0.25">
      <c r="A240" s="13">
        <v>5015540200</v>
      </c>
      <c r="B240" t="s">
        <v>646</v>
      </c>
      <c r="C240" t="s">
        <v>647</v>
      </c>
      <c r="D240" t="s">
        <v>648</v>
      </c>
      <c r="E240" s="27">
        <v>12.61</v>
      </c>
      <c r="F240" s="27">
        <v>5.22</v>
      </c>
      <c r="G240" s="27">
        <v>5.52</v>
      </c>
      <c r="H240" s="27">
        <v>1.69</v>
      </c>
      <c r="I240" s="27">
        <v>1.24</v>
      </c>
      <c r="J240" s="27">
        <v>4.78</v>
      </c>
      <c r="K240" s="27">
        <v>4.7</v>
      </c>
      <c r="L240" s="27">
        <v>1.78</v>
      </c>
      <c r="M240" s="27">
        <v>4.5599999999999996</v>
      </c>
      <c r="N240" s="27">
        <v>3.99</v>
      </c>
      <c r="O240" s="27">
        <v>0.795789474</v>
      </c>
      <c r="P240" s="27">
        <v>1.99</v>
      </c>
      <c r="Q240" s="27">
        <v>3.94</v>
      </c>
      <c r="R240" s="27">
        <v>4.74</v>
      </c>
      <c r="S240" s="27">
        <v>6.03</v>
      </c>
      <c r="T240" s="27">
        <v>4.38</v>
      </c>
      <c r="U240" s="27">
        <v>5.29</v>
      </c>
      <c r="V240" s="27">
        <v>1.77</v>
      </c>
      <c r="W240" s="27">
        <v>2.57</v>
      </c>
      <c r="X240" s="27">
        <v>2.08</v>
      </c>
      <c r="Y240" s="27">
        <v>19.239999999999998</v>
      </c>
      <c r="Z240" s="27">
        <v>7.77</v>
      </c>
      <c r="AA240" s="27">
        <v>3.94</v>
      </c>
      <c r="AB240" s="27">
        <v>1.82</v>
      </c>
      <c r="AC240" s="27">
        <v>3.74</v>
      </c>
      <c r="AD240" s="27">
        <v>2.54</v>
      </c>
      <c r="AE240" s="29">
        <v>1937.5</v>
      </c>
      <c r="AF240" s="29">
        <v>607000</v>
      </c>
      <c r="AG240" s="25">
        <v>6.8900000000000006</v>
      </c>
      <c r="AH240" s="29">
        <v>2995.2326944468136</v>
      </c>
      <c r="AI240" s="27" t="s">
        <v>837</v>
      </c>
      <c r="AJ240" s="27">
        <v>116.9199473</v>
      </c>
      <c r="AK240" s="27">
        <v>150.83319844324095</v>
      </c>
      <c r="AL240" s="27">
        <v>267.75</v>
      </c>
      <c r="AM240" s="27">
        <v>186.06540000000001</v>
      </c>
      <c r="AN240" s="27">
        <v>79.150000000000006</v>
      </c>
      <c r="AO240" s="30">
        <v>3.5536666666666665</v>
      </c>
      <c r="AP240" s="27">
        <v>152.5</v>
      </c>
      <c r="AQ240" s="27">
        <v>134.33000000000001</v>
      </c>
      <c r="AR240" s="27">
        <v>139</v>
      </c>
      <c r="AS240" s="27">
        <v>10.57</v>
      </c>
      <c r="AT240" s="27">
        <v>372</v>
      </c>
      <c r="AU240" s="27">
        <v>6.74</v>
      </c>
      <c r="AV240" s="27">
        <v>10.89</v>
      </c>
      <c r="AW240" s="27">
        <v>4.99</v>
      </c>
      <c r="AX240" s="27">
        <v>23.6</v>
      </c>
      <c r="AY240" s="27">
        <v>44.4</v>
      </c>
      <c r="AZ240" s="27">
        <v>3</v>
      </c>
      <c r="BA240" s="27">
        <v>1.1200000000000001</v>
      </c>
      <c r="BB240" s="27">
        <v>25.25</v>
      </c>
      <c r="BC240" s="27">
        <v>40.83</v>
      </c>
      <c r="BD240" s="27">
        <v>27.66</v>
      </c>
      <c r="BE240" s="27">
        <v>28.22</v>
      </c>
      <c r="BF240" s="27">
        <v>127.51</v>
      </c>
      <c r="BG240" s="27">
        <v>11.99</v>
      </c>
      <c r="BH240" s="27">
        <v>11.38</v>
      </c>
      <c r="BI240" s="27">
        <v>15</v>
      </c>
      <c r="BJ240" s="27">
        <v>2.87</v>
      </c>
      <c r="BK240" s="27">
        <v>73.5</v>
      </c>
      <c r="BL240" s="27">
        <v>10.16</v>
      </c>
      <c r="BM240" s="27">
        <v>12.96</v>
      </c>
    </row>
    <row r="241" spans="1:65" x14ac:dyDescent="0.25">
      <c r="A241" s="13">
        <v>5147894170</v>
      </c>
      <c r="B241" t="s">
        <v>649</v>
      </c>
      <c r="C241" t="s">
        <v>267</v>
      </c>
      <c r="D241" t="s">
        <v>836</v>
      </c>
      <c r="E241" s="27">
        <v>13.2</v>
      </c>
      <c r="F241" s="27">
        <v>5.41</v>
      </c>
      <c r="G241" s="27">
        <v>5.88</v>
      </c>
      <c r="H241" s="27">
        <v>1.44</v>
      </c>
      <c r="I241" s="27">
        <v>1.73</v>
      </c>
      <c r="J241" s="27">
        <v>4.8</v>
      </c>
      <c r="K241" s="27">
        <v>4.8099999999999996</v>
      </c>
      <c r="L241" s="27">
        <v>1.98</v>
      </c>
      <c r="M241" s="27">
        <v>5.33</v>
      </c>
      <c r="N241" s="27">
        <v>4.71</v>
      </c>
      <c r="O241" s="27">
        <v>0.82</v>
      </c>
      <c r="P241" s="27">
        <v>2.1</v>
      </c>
      <c r="Q241" s="27">
        <v>4.4400000000000004</v>
      </c>
      <c r="R241" s="27">
        <v>4.88</v>
      </c>
      <c r="S241" s="27">
        <v>6.69</v>
      </c>
      <c r="T241" s="27">
        <v>4.83</v>
      </c>
      <c r="U241" s="27">
        <v>6.11</v>
      </c>
      <c r="V241" s="27">
        <v>1.93</v>
      </c>
      <c r="W241" s="27">
        <v>2.71</v>
      </c>
      <c r="X241" s="27">
        <v>2.4700000000000002</v>
      </c>
      <c r="Y241" s="27">
        <v>22.46</v>
      </c>
      <c r="Z241" s="27">
        <v>9.6199999999999992</v>
      </c>
      <c r="AA241" s="27">
        <v>4.41</v>
      </c>
      <c r="AB241" s="27">
        <v>2.0099999999999998</v>
      </c>
      <c r="AC241" s="27">
        <v>4.45</v>
      </c>
      <c r="AD241" s="27">
        <v>3</v>
      </c>
      <c r="AE241" s="29">
        <v>2451.9</v>
      </c>
      <c r="AF241" s="29">
        <v>962112</v>
      </c>
      <c r="AG241" s="25">
        <v>6.6769999999999996</v>
      </c>
      <c r="AH241" s="29">
        <v>4645.219195502802</v>
      </c>
      <c r="AI241" s="27" t="s">
        <v>837</v>
      </c>
      <c r="AJ241" s="27">
        <v>92.527262341715883</v>
      </c>
      <c r="AK241" s="27">
        <v>105.19205966267396</v>
      </c>
      <c r="AL241" s="27">
        <v>197.72</v>
      </c>
      <c r="AM241" s="27">
        <v>184.86539999999999</v>
      </c>
      <c r="AN241" s="27">
        <v>80</v>
      </c>
      <c r="AO241" s="30">
        <v>3.5246357640000001</v>
      </c>
      <c r="AP241" s="27">
        <v>132.5</v>
      </c>
      <c r="AQ241" s="27">
        <v>144.5</v>
      </c>
      <c r="AR241" s="27">
        <v>125.33</v>
      </c>
      <c r="AS241" s="27">
        <v>11.78</v>
      </c>
      <c r="AT241" s="27">
        <v>484.38</v>
      </c>
      <c r="AU241" s="27">
        <v>6.96</v>
      </c>
      <c r="AV241" s="27">
        <v>12.89</v>
      </c>
      <c r="AW241" s="27">
        <v>4.99</v>
      </c>
      <c r="AX241" s="27">
        <v>28.67</v>
      </c>
      <c r="AY241" s="27">
        <v>67.5</v>
      </c>
      <c r="AZ241" s="27">
        <v>3.94</v>
      </c>
      <c r="BA241" s="27">
        <v>1.75</v>
      </c>
      <c r="BB241" s="27">
        <v>19.45</v>
      </c>
      <c r="BC241" s="27">
        <v>36.75</v>
      </c>
      <c r="BD241" s="27">
        <v>29.5</v>
      </c>
      <c r="BE241" s="27">
        <v>32.11</v>
      </c>
      <c r="BF241" s="27">
        <v>69.88</v>
      </c>
      <c r="BG241" s="27">
        <v>10</v>
      </c>
      <c r="BH241" s="27">
        <v>14.72</v>
      </c>
      <c r="BI241" s="27">
        <v>26.4</v>
      </c>
      <c r="BJ241" s="27">
        <v>3.49</v>
      </c>
      <c r="BK241" s="27">
        <v>102.63</v>
      </c>
      <c r="BL241" s="27">
        <v>11.55</v>
      </c>
      <c r="BM241" s="27">
        <v>12.92</v>
      </c>
    </row>
    <row r="242" spans="1:65" x14ac:dyDescent="0.25">
      <c r="A242" s="13">
        <v>5147894173</v>
      </c>
      <c r="B242" t="s">
        <v>649</v>
      </c>
      <c r="C242" t="s">
        <v>267</v>
      </c>
      <c r="D242" t="s">
        <v>666</v>
      </c>
      <c r="E242" s="27">
        <v>13.2</v>
      </c>
      <c r="F242" s="27">
        <v>5.41</v>
      </c>
      <c r="G242" s="27">
        <v>5.86</v>
      </c>
      <c r="H242" s="27">
        <v>1.44</v>
      </c>
      <c r="I242" s="27">
        <v>1.72</v>
      </c>
      <c r="J242" s="27">
        <v>4.7300000000000004</v>
      </c>
      <c r="K242" s="27">
        <v>4.87</v>
      </c>
      <c r="L242" s="27">
        <v>2.02</v>
      </c>
      <c r="M242" s="27">
        <v>5.24</v>
      </c>
      <c r="N242" s="27">
        <v>4.71</v>
      </c>
      <c r="O242" s="27">
        <v>0.86</v>
      </c>
      <c r="P242" s="27">
        <v>2.09</v>
      </c>
      <c r="Q242" s="27">
        <v>4.55</v>
      </c>
      <c r="R242" s="27">
        <v>4.8899999999999997</v>
      </c>
      <c r="S242" s="27">
        <v>6.83</v>
      </c>
      <c r="T242" s="27">
        <v>4.75</v>
      </c>
      <c r="U242" s="27">
        <v>6.05</v>
      </c>
      <c r="V242" s="27">
        <v>1.97</v>
      </c>
      <c r="W242" s="27">
        <v>2.73</v>
      </c>
      <c r="X242" s="27">
        <v>2.4700000000000002</v>
      </c>
      <c r="Y242" s="27">
        <v>22.41</v>
      </c>
      <c r="Z242" s="27">
        <v>9.6</v>
      </c>
      <c r="AA242" s="27">
        <v>4.68</v>
      </c>
      <c r="AB242" s="27">
        <v>2.04</v>
      </c>
      <c r="AC242" s="27">
        <v>4.4400000000000004</v>
      </c>
      <c r="AD242" s="27">
        <v>3.06</v>
      </c>
      <c r="AE242" s="29">
        <v>2744.86</v>
      </c>
      <c r="AF242" s="29">
        <v>1080998</v>
      </c>
      <c r="AG242" s="25">
        <v>6.842142857142858</v>
      </c>
      <c r="AH242" s="29">
        <v>5308.252874279191</v>
      </c>
      <c r="AI242" s="27" t="s">
        <v>837</v>
      </c>
      <c r="AJ242" s="27">
        <v>92.527262341715883</v>
      </c>
      <c r="AK242" s="27">
        <v>105.19205966267396</v>
      </c>
      <c r="AL242" s="27">
        <v>197.72</v>
      </c>
      <c r="AM242" s="27">
        <v>184.86539999999999</v>
      </c>
      <c r="AN242" s="27">
        <v>59</v>
      </c>
      <c r="AO242" s="30">
        <v>3.4572043327500004</v>
      </c>
      <c r="AP242" s="27">
        <v>120.67</v>
      </c>
      <c r="AQ242" s="27">
        <v>165.33</v>
      </c>
      <c r="AR242" s="27">
        <v>134.16</v>
      </c>
      <c r="AS242" s="27">
        <v>11.98</v>
      </c>
      <c r="AT242" s="27">
        <v>402.43</v>
      </c>
      <c r="AU242" s="27">
        <v>5.62</v>
      </c>
      <c r="AV242" s="27">
        <v>12.94</v>
      </c>
      <c r="AW242" s="27">
        <v>4.99</v>
      </c>
      <c r="AX242" s="27">
        <v>27.33</v>
      </c>
      <c r="AY242" s="27">
        <v>56.33</v>
      </c>
      <c r="AZ242" s="27">
        <v>3.81</v>
      </c>
      <c r="BA242" s="27">
        <v>1.74</v>
      </c>
      <c r="BB242" s="27">
        <v>16.95</v>
      </c>
      <c r="BC242" s="27">
        <v>41.68</v>
      </c>
      <c r="BD242" s="27">
        <v>23.59</v>
      </c>
      <c r="BE242" s="27">
        <v>26.55</v>
      </c>
      <c r="BF242" s="27">
        <v>71.400000000000006</v>
      </c>
      <c r="BG242" s="27">
        <v>10</v>
      </c>
      <c r="BH242" s="27">
        <v>15.42</v>
      </c>
      <c r="BI242" s="27">
        <v>26</v>
      </c>
      <c r="BJ242" s="27">
        <v>3.29</v>
      </c>
      <c r="BK242" s="27">
        <v>114.75</v>
      </c>
      <c r="BL242" s="27">
        <v>11.59</v>
      </c>
      <c r="BM242" s="27">
        <v>12.98</v>
      </c>
    </row>
    <row r="243" spans="1:65" x14ac:dyDescent="0.25">
      <c r="A243" s="13">
        <v>5113980150</v>
      </c>
      <c r="B243" t="s">
        <v>649</v>
      </c>
      <c r="C243" t="s">
        <v>650</v>
      </c>
      <c r="D243" t="s">
        <v>651</v>
      </c>
      <c r="E243" s="27">
        <v>13.18</v>
      </c>
      <c r="F243" s="27">
        <v>5.36</v>
      </c>
      <c r="G243" s="27">
        <v>4.75</v>
      </c>
      <c r="H243" s="27">
        <v>1.36</v>
      </c>
      <c r="I243" s="27">
        <v>1.07</v>
      </c>
      <c r="J243" s="27">
        <v>4.5599999999999996</v>
      </c>
      <c r="K243" s="27">
        <v>5.0599999999999996</v>
      </c>
      <c r="L243" s="27">
        <v>1.59</v>
      </c>
      <c r="M243" s="27">
        <v>4.46</v>
      </c>
      <c r="N243" s="27">
        <v>4.66</v>
      </c>
      <c r="O243" s="27">
        <v>0.69</v>
      </c>
      <c r="P243" s="27">
        <v>1.88</v>
      </c>
      <c r="Q243" s="27">
        <v>3.71</v>
      </c>
      <c r="R243" s="27">
        <v>4.43</v>
      </c>
      <c r="S243" s="27">
        <v>6.3</v>
      </c>
      <c r="T243" s="27">
        <v>3.95</v>
      </c>
      <c r="U243" s="27">
        <v>5.15</v>
      </c>
      <c r="V243" s="27">
        <v>1.47</v>
      </c>
      <c r="W243" s="27">
        <v>2.35</v>
      </c>
      <c r="X243" s="27">
        <v>1.81</v>
      </c>
      <c r="Y243" s="27">
        <v>18.59</v>
      </c>
      <c r="Z243" s="27">
        <v>6.97</v>
      </c>
      <c r="AA243" s="27">
        <v>3.73</v>
      </c>
      <c r="AB243" s="27">
        <v>1.83</v>
      </c>
      <c r="AC243" s="27">
        <v>3.58</v>
      </c>
      <c r="AD243" s="27">
        <v>2.5299999999999998</v>
      </c>
      <c r="AE243" s="29">
        <v>1114.83</v>
      </c>
      <c r="AF243" s="29">
        <v>474881</v>
      </c>
      <c r="AG243" s="25">
        <v>6.3439999999999994</v>
      </c>
      <c r="AH243" s="29">
        <v>2214.7654403876936</v>
      </c>
      <c r="AI243" s="27" t="s">
        <v>837</v>
      </c>
      <c r="AJ243" s="27">
        <v>115.50863386666667</v>
      </c>
      <c r="AK243" s="27">
        <v>70.480246608487334</v>
      </c>
      <c r="AL243" s="27">
        <v>185.99</v>
      </c>
      <c r="AM243" s="27">
        <v>186.47954999999999</v>
      </c>
      <c r="AN243" s="27">
        <v>44.25</v>
      </c>
      <c r="AO243" s="30">
        <v>3.2517500000000004</v>
      </c>
      <c r="AP243" s="27">
        <v>151.4</v>
      </c>
      <c r="AQ243" s="27">
        <v>106.4</v>
      </c>
      <c r="AR243" s="27">
        <v>100.5</v>
      </c>
      <c r="AS243" s="27">
        <v>10.29</v>
      </c>
      <c r="AT243" s="27">
        <v>501.66</v>
      </c>
      <c r="AU243" s="27">
        <v>5.89</v>
      </c>
      <c r="AV243" s="27">
        <v>12.24</v>
      </c>
      <c r="AW243" s="27">
        <v>4.51</v>
      </c>
      <c r="AX243" s="27">
        <v>17.8</v>
      </c>
      <c r="AY243" s="27">
        <v>43.25</v>
      </c>
      <c r="AZ243" s="27">
        <v>2.98</v>
      </c>
      <c r="BA243" s="27">
        <v>1.1299999999999999</v>
      </c>
      <c r="BB243" s="27">
        <v>15.69</v>
      </c>
      <c r="BC243" s="27">
        <v>43</v>
      </c>
      <c r="BD243" s="27">
        <v>28.2</v>
      </c>
      <c r="BE243" s="27">
        <v>45.63</v>
      </c>
      <c r="BF243" s="27">
        <v>90</v>
      </c>
      <c r="BG243" s="27">
        <v>8.9500000000000011</v>
      </c>
      <c r="BH243" s="27">
        <v>12.7</v>
      </c>
      <c r="BI243" s="27">
        <v>16.75</v>
      </c>
      <c r="BJ243" s="27">
        <v>3.66</v>
      </c>
      <c r="BK243" s="27">
        <v>62.75</v>
      </c>
      <c r="BL243" s="27">
        <v>11</v>
      </c>
      <c r="BM243" s="27">
        <v>12.16</v>
      </c>
    </row>
    <row r="244" spans="1:65" x14ac:dyDescent="0.25">
      <c r="A244" s="13">
        <v>5116820175</v>
      </c>
      <c r="B244" t="s">
        <v>649</v>
      </c>
      <c r="C244" t="s">
        <v>652</v>
      </c>
      <c r="D244" t="s">
        <v>653</v>
      </c>
      <c r="E244" s="27">
        <v>12.78</v>
      </c>
      <c r="F244" s="27">
        <v>5.28</v>
      </c>
      <c r="G244" s="27">
        <v>5.15</v>
      </c>
      <c r="H244" s="27">
        <v>1.32</v>
      </c>
      <c r="I244" s="27">
        <v>1.1200000000000001</v>
      </c>
      <c r="J244" s="27">
        <v>4.5599999999999996</v>
      </c>
      <c r="K244" s="27">
        <v>4.92</v>
      </c>
      <c r="L244" s="27">
        <v>1.71</v>
      </c>
      <c r="M244" s="27">
        <v>4.58</v>
      </c>
      <c r="N244" s="27">
        <v>4.63</v>
      </c>
      <c r="O244" s="27">
        <v>0.64</v>
      </c>
      <c r="P244" s="27">
        <v>1.88</v>
      </c>
      <c r="Q244" s="27">
        <v>3.76</v>
      </c>
      <c r="R244" s="27">
        <v>4.5599999999999996</v>
      </c>
      <c r="S244" s="27">
        <v>6.44</v>
      </c>
      <c r="T244" s="27">
        <v>4.33</v>
      </c>
      <c r="U244" s="27">
        <v>5.33</v>
      </c>
      <c r="V244" s="27">
        <v>1.63</v>
      </c>
      <c r="W244" s="27">
        <v>2.42</v>
      </c>
      <c r="X244" s="27">
        <v>1.9</v>
      </c>
      <c r="Y244" s="27">
        <v>19.13</v>
      </c>
      <c r="Z244" s="27">
        <v>8.06</v>
      </c>
      <c r="AA244" s="27">
        <v>3.69</v>
      </c>
      <c r="AB244" s="27">
        <v>1.81</v>
      </c>
      <c r="AC244" s="27">
        <v>3.68</v>
      </c>
      <c r="AD244" s="27">
        <v>2.62</v>
      </c>
      <c r="AE244" s="29">
        <v>1480.67</v>
      </c>
      <c r="AF244" s="29">
        <v>522447</v>
      </c>
      <c r="AG244" s="25">
        <v>6.5375000000000005</v>
      </c>
      <c r="AH244" s="29">
        <v>2486.336612836993</v>
      </c>
      <c r="AI244" s="27">
        <v>211.59797074136677</v>
      </c>
      <c r="AJ244" s="27" t="s">
        <v>837</v>
      </c>
      <c r="AK244" s="27" t="s">
        <v>837</v>
      </c>
      <c r="AL244" s="27">
        <v>211.59797074136677</v>
      </c>
      <c r="AM244" s="27">
        <v>184.86539999999999</v>
      </c>
      <c r="AN244" s="27">
        <v>49.03</v>
      </c>
      <c r="AO244" s="30">
        <v>3.3195999999999994</v>
      </c>
      <c r="AP244" s="27">
        <v>122.5</v>
      </c>
      <c r="AQ244" s="27">
        <v>136</v>
      </c>
      <c r="AR244" s="27">
        <v>112.33</v>
      </c>
      <c r="AS244" s="27">
        <v>10.49</v>
      </c>
      <c r="AT244" s="27">
        <v>324.67</v>
      </c>
      <c r="AU244" s="27">
        <v>5.69</v>
      </c>
      <c r="AV244" s="27">
        <v>12.24</v>
      </c>
      <c r="AW244" s="27">
        <v>4.87</v>
      </c>
      <c r="AX244" s="27">
        <v>21.67</v>
      </c>
      <c r="AY244" s="27">
        <v>50.5</v>
      </c>
      <c r="AZ244" s="27">
        <v>3.43</v>
      </c>
      <c r="BA244" s="27">
        <v>1.18</v>
      </c>
      <c r="BB244" s="27">
        <v>13.38</v>
      </c>
      <c r="BC244" s="27">
        <v>39.75</v>
      </c>
      <c r="BD244" s="27">
        <v>31.2</v>
      </c>
      <c r="BE244" s="27">
        <v>42.58</v>
      </c>
      <c r="BF244" s="27">
        <v>92.5</v>
      </c>
      <c r="BG244" s="27">
        <v>3.3333333333333335</v>
      </c>
      <c r="BH244" s="27">
        <v>14.42</v>
      </c>
      <c r="BI244" s="27">
        <v>19.25</v>
      </c>
      <c r="BJ244" s="27">
        <v>3.52</v>
      </c>
      <c r="BK244" s="27">
        <v>72.88</v>
      </c>
      <c r="BL244" s="27">
        <v>10.93</v>
      </c>
      <c r="BM244" s="27">
        <v>12.14</v>
      </c>
    </row>
    <row r="245" spans="1:65" x14ac:dyDescent="0.25">
      <c r="A245" s="13">
        <v>5119260225</v>
      </c>
      <c r="B245" t="s">
        <v>649</v>
      </c>
      <c r="C245" t="s">
        <v>654</v>
      </c>
      <c r="D245" t="s">
        <v>655</v>
      </c>
      <c r="E245" s="27">
        <v>13.09</v>
      </c>
      <c r="F245" s="27">
        <v>5.31</v>
      </c>
      <c r="G245" s="27">
        <v>4.59</v>
      </c>
      <c r="H245" s="27">
        <v>1.38</v>
      </c>
      <c r="I245" s="27">
        <v>1.01</v>
      </c>
      <c r="J245" s="27">
        <v>4.5</v>
      </c>
      <c r="K245" s="27">
        <v>4.91</v>
      </c>
      <c r="L245" s="27">
        <v>1.61</v>
      </c>
      <c r="M245" s="27">
        <v>4.5599999999999996</v>
      </c>
      <c r="N245" s="27">
        <v>4.66</v>
      </c>
      <c r="O245" s="27">
        <v>0.69</v>
      </c>
      <c r="P245" s="27">
        <v>1.88</v>
      </c>
      <c r="Q245" s="27">
        <v>3.54</v>
      </c>
      <c r="R245" s="27">
        <v>4.55</v>
      </c>
      <c r="S245" s="27">
        <v>6.6</v>
      </c>
      <c r="T245" s="27">
        <v>3.69</v>
      </c>
      <c r="U245" s="27">
        <v>5.14</v>
      </c>
      <c r="V245" s="27">
        <v>1.45</v>
      </c>
      <c r="W245" s="27">
        <v>2.2999999999999998</v>
      </c>
      <c r="X245" s="27">
        <v>1.78</v>
      </c>
      <c r="Y245" s="27">
        <v>18.54</v>
      </c>
      <c r="Z245" s="27">
        <v>6.14</v>
      </c>
      <c r="AA245" s="27">
        <v>3.8</v>
      </c>
      <c r="AB245" s="27">
        <v>1.63</v>
      </c>
      <c r="AC245" s="27">
        <v>3.6</v>
      </c>
      <c r="AD245" s="27">
        <v>2.4700000000000002</v>
      </c>
      <c r="AE245" s="29">
        <v>1191.67</v>
      </c>
      <c r="AF245" s="29">
        <v>325325</v>
      </c>
      <c r="AG245" s="25">
        <v>6.5700000000000012</v>
      </c>
      <c r="AH245" s="29">
        <v>1553.4559597544644</v>
      </c>
      <c r="AI245" s="27" t="s">
        <v>837</v>
      </c>
      <c r="AJ245" s="27">
        <v>118.92102204312117</v>
      </c>
      <c r="AK245" s="27">
        <v>68.522238349999995</v>
      </c>
      <c r="AL245" s="27">
        <v>187.44</v>
      </c>
      <c r="AM245" s="27">
        <v>184.86539999999999</v>
      </c>
      <c r="AN245" s="27">
        <v>45.16</v>
      </c>
      <c r="AO245" s="30">
        <v>3.2264999999999997</v>
      </c>
      <c r="AP245" s="27">
        <v>127.33</v>
      </c>
      <c r="AQ245" s="27">
        <v>115</v>
      </c>
      <c r="AR245" s="27">
        <v>122.5</v>
      </c>
      <c r="AS245" s="27">
        <v>10.14</v>
      </c>
      <c r="AT245" s="27">
        <v>480</v>
      </c>
      <c r="AU245" s="27">
        <v>5.89</v>
      </c>
      <c r="AV245" s="27">
        <v>12.99</v>
      </c>
      <c r="AW245" s="27">
        <v>4.55</v>
      </c>
      <c r="AX245" s="27">
        <v>15</v>
      </c>
      <c r="AY245" s="27">
        <v>39.44</v>
      </c>
      <c r="AZ245" s="27">
        <v>3.17</v>
      </c>
      <c r="BA245" s="27">
        <v>0.98</v>
      </c>
      <c r="BB245" s="27">
        <v>11.5</v>
      </c>
      <c r="BC245" s="27">
        <v>22.97</v>
      </c>
      <c r="BD245" s="27">
        <v>16.27</v>
      </c>
      <c r="BE245" s="27">
        <v>26.34</v>
      </c>
      <c r="BF245" s="27">
        <v>86.67</v>
      </c>
      <c r="BG245" s="27">
        <v>10.99</v>
      </c>
      <c r="BH245" s="27">
        <v>11</v>
      </c>
      <c r="BI245" s="27">
        <v>11.5</v>
      </c>
      <c r="BJ245" s="27">
        <v>3.11</v>
      </c>
      <c r="BK245" s="27">
        <v>60.5</v>
      </c>
      <c r="BL245" s="27">
        <v>10.7</v>
      </c>
      <c r="BM245" s="27">
        <v>10.99</v>
      </c>
    </row>
    <row r="246" spans="1:65" x14ac:dyDescent="0.25">
      <c r="A246" s="13">
        <v>5147260400</v>
      </c>
      <c r="B246" t="s">
        <v>649</v>
      </c>
      <c r="C246" t="s">
        <v>664</v>
      </c>
      <c r="D246" t="s">
        <v>665</v>
      </c>
      <c r="E246" s="27">
        <v>12.97</v>
      </c>
      <c r="F246" s="27">
        <v>5.25</v>
      </c>
      <c r="G246" s="27">
        <v>4.99</v>
      </c>
      <c r="H246" s="27">
        <v>1.47</v>
      </c>
      <c r="I246" s="27">
        <v>1.1499999999999999</v>
      </c>
      <c r="J246" s="27">
        <v>4.5599999999999996</v>
      </c>
      <c r="K246" s="27">
        <v>4.96</v>
      </c>
      <c r="L246" s="27">
        <v>1.68</v>
      </c>
      <c r="M246" s="27">
        <v>4.5199999999999996</v>
      </c>
      <c r="N246" s="27">
        <v>4.63</v>
      </c>
      <c r="O246" s="27">
        <v>0.76</v>
      </c>
      <c r="P246" s="27">
        <v>1.89</v>
      </c>
      <c r="Q246" s="27">
        <v>3.85</v>
      </c>
      <c r="R246" s="27">
        <v>4.5</v>
      </c>
      <c r="S246" s="27">
        <v>6.33</v>
      </c>
      <c r="T246" s="27">
        <v>4.26</v>
      </c>
      <c r="U246" s="27">
        <v>5.27</v>
      </c>
      <c r="V246" s="27">
        <v>1.64</v>
      </c>
      <c r="W246" s="27">
        <v>2.41</v>
      </c>
      <c r="X246" s="27">
        <v>1.97</v>
      </c>
      <c r="Y246" s="27">
        <v>19.510000000000002</v>
      </c>
      <c r="Z246" s="27">
        <v>7.57</v>
      </c>
      <c r="AA246" s="27">
        <v>3.78</v>
      </c>
      <c r="AB246" s="27">
        <v>1.82</v>
      </c>
      <c r="AC246" s="27">
        <v>3.76</v>
      </c>
      <c r="AD246" s="27">
        <v>2.66</v>
      </c>
      <c r="AE246" s="29">
        <v>1687</v>
      </c>
      <c r="AF246" s="29">
        <v>448410</v>
      </c>
      <c r="AG246" s="25">
        <v>6.5049999999999999</v>
      </c>
      <c r="AH246" s="29">
        <v>2126.7981529343688</v>
      </c>
      <c r="AI246" s="27" t="s">
        <v>837</v>
      </c>
      <c r="AJ246" s="27">
        <v>104.85673151711136</v>
      </c>
      <c r="AK246" s="27">
        <v>119.0739214</v>
      </c>
      <c r="AL246" s="27">
        <v>223.93</v>
      </c>
      <c r="AM246" s="27">
        <v>186.35955000000001</v>
      </c>
      <c r="AN246" s="27">
        <v>60</v>
      </c>
      <c r="AO246" s="30">
        <v>3.2200714285714289</v>
      </c>
      <c r="AP246" s="27">
        <v>100</v>
      </c>
      <c r="AQ246" s="27">
        <v>120</v>
      </c>
      <c r="AR246" s="27">
        <v>109</v>
      </c>
      <c r="AS246" s="27">
        <v>10.57</v>
      </c>
      <c r="AT246" s="27">
        <v>525.67999999999995</v>
      </c>
      <c r="AU246" s="27">
        <v>5.29</v>
      </c>
      <c r="AV246" s="27">
        <v>12.69</v>
      </c>
      <c r="AW246" s="27">
        <v>4.99</v>
      </c>
      <c r="AX246" s="27">
        <v>20</v>
      </c>
      <c r="AY246" s="27">
        <v>56</v>
      </c>
      <c r="AZ246" s="27">
        <v>3.37</v>
      </c>
      <c r="BA246" s="27">
        <v>1.2</v>
      </c>
      <c r="BB246" s="27">
        <v>19.899999999999999</v>
      </c>
      <c r="BC246" s="27">
        <v>40.46</v>
      </c>
      <c r="BD246" s="27">
        <v>34.54</v>
      </c>
      <c r="BE246" s="27">
        <v>37.39</v>
      </c>
      <c r="BF246" s="27">
        <v>89</v>
      </c>
      <c r="BG246" s="27">
        <v>8.6233333333333331</v>
      </c>
      <c r="BH246" s="27">
        <v>13.52</v>
      </c>
      <c r="BI246" s="27">
        <v>25</v>
      </c>
      <c r="BJ246" s="27">
        <v>4.99</v>
      </c>
      <c r="BK246" s="27">
        <v>68</v>
      </c>
      <c r="BL246" s="27">
        <v>10.92</v>
      </c>
      <c r="BM246" s="27">
        <v>12.05</v>
      </c>
    </row>
    <row r="247" spans="1:65" x14ac:dyDescent="0.25">
      <c r="A247" s="13">
        <v>5131340450</v>
      </c>
      <c r="B247" t="s">
        <v>649</v>
      </c>
      <c r="C247" t="s">
        <v>656</v>
      </c>
      <c r="D247" t="s">
        <v>657</v>
      </c>
      <c r="E247" s="27">
        <v>13.16</v>
      </c>
      <c r="F247" s="27">
        <v>5.34</v>
      </c>
      <c r="G247" s="27">
        <v>4.71</v>
      </c>
      <c r="H247" s="27">
        <v>1.47</v>
      </c>
      <c r="I247" s="27">
        <v>1.06</v>
      </c>
      <c r="J247" s="27">
        <v>4.54</v>
      </c>
      <c r="K247" s="27">
        <v>5.01</v>
      </c>
      <c r="L247" s="27">
        <v>1.6</v>
      </c>
      <c r="M247" s="27">
        <v>4.2</v>
      </c>
      <c r="N247" s="27">
        <v>4.62</v>
      </c>
      <c r="O247" s="27">
        <v>0.69</v>
      </c>
      <c r="P247" s="27">
        <v>1.88</v>
      </c>
      <c r="Q247" s="27">
        <v>3.66</v>
      </c>
      <c r="R247" s="27">
        <v>4.4000000000000004</v>
      </c>
      <c r="S247" s="27">
        <v>6.13</v>
      </c>
      <c r="T247" s="27">
        <v>3.88</v>
      </c>
      <c r="U247" s="27">
        <v>5.1100000000000003</v>
      </c>
      <c r="V247" s="27">
        <v>1.44</v>
      </c>
      <c r="W247" s="27">
        <v>2.33</v>
      </c>
      <c r="X247" s="27">
        <v>1.82</v>
      </c>
      <c r="Y247" s="27">
        <v>18.64</v>
      </c>
      <c r="Z247" s="27">
        <v>6.84</v>
      </c>
      <c r="AA247" s="27">
        <v>3.4</v>
      </c>
      <c r="AB247" s="27">
        <v>1.75</v>
      </c>
      <c r="AC247" s="27">
        <v>3.54</v>
      </c>
      <c r="AD247" s="27">
        <v>2.56</v>
      </c>
      <c r="AE247" s="29">
        <v>1112.5</v>
      </c>
      <c r="AF247" s="29">
        <v>373973</v>
      </c>
      <c r="AG247" s="25">
        <v>6.6475000000000009</v>
      </c>
      <c r="AH247" s="29">
        <v>1800.1173569213188</v>
      </c>
      <c r="AI247" s="27" t="s">
        <v>837</v>
      </c>
      <c r="AJ247" s="27">
        <v>124.53083505613279</v>
      </c>
      <c r="AK247" s="27">
        <v>118.3501716</v>
      </c>
      <c r="AL247" s="27">
        <v>242.88</v>
      </c>
      <c r="AM247" s="27">
        <v>184.86539999999999</v>
      </c>
      <c r="AN247" s="27">
        <v>45.8</v>
      </c>
      <c r="AO247" s="30">
        <v>3.2524999999999999</v>
      </c>
      <c r="AP247" s="27">
        <v>115.25</v>
      </c>
      <c r="AQ247" s="27">
        <v>148.6</v>
      </c>
      <c r="AR247" s="27">
        <v>107</v>
      </c>
      <c r="AS247" s="27">
        <v>10.33</v>
      </c>
      <c r="AT247" s="27">
        <v>489.13</v>
      </c>
      <c r="AU247" s="27">
        <v>5.44</v>
      </c>
      <c r="AV247" s="27">
        <v>12.99</v>
      </c>
      <c r="AW247" s="27">
        <v>5.1100000000000003</v>
      </c>
      <c r="AX247" s="27">
        <v>14.4</v>
      </c>
      <c r="AY247" s="27">
        <v>36.33</v>
      </c>
      <c r="AZ247" s="27">
        <v>3.04</v>
      </c>
      <c r="BA247" s="27">
        <v>1.03</v>
      </c>
      <c r="BB247" s="27">
        <v>12.48</v>
      </c>
      <c r="BC247" s="27">
        <v>38</v>
      </c>
      <c r="BD247" s="27">
        <v>27.24</v>
      </c>
      <c r="BE247" s="27">
        <v>38.25</v>
      </c>
      <c r="BF247" s="27">
        <v>86</v>
      </c>
      <c r="BG247" s="27">
        <v>11</v>
      </c>
      <c r="BH247" s="27">
        <v>11.6</v>
      </c>
      <c r="BI247" s="27">
        <v>12.67</v>
      </c>
      <c r="BJ247" s="27">
        <v>3.01</v>
      </c>
      <c r="BK247" s="27">
        <v>57.5</v>
      </c>
      <c r="BL247" s="27">
        <v>10.88</v>
      </c>
      <c r="BM247" s="27">
        <v>11.1</v>
      </c>
    </row>
    <row r="248" spans="1:65" x14ac:dyDescent="0.25">
      <c r="A248" s="13">
        <v>5132300500</v>
      </c>
      <c r="B248" t="s">
        <v>649</v>
      </c>
      <c r="C248" t="s">
        <v>658</v>
      </c>
      <c r="D248" t="s">
        <v>659</v>
      </c>
      <c r="E248" s="27">
        <v>12.92</v>
      </c>
      <c r="F248" s="27">
        <v>5.3</v>
      </c>
      <c r="G248" s="27">
        <v>4.6900000000000004</v>
      </c>
      <c r="H248" s="27">
        <v>1.44</v>
      </c>
      <c r="I248" s="27">
        <v>1.02</v>
      </c>
      <c r="J248" s="27">
        <v>4.53</v>
      </c>
      <c r="K248" s="27">
        <v>5</v>
      </c>
      <c r="L248" s="27">
        <v>1.61</v>
      </c>
      <c r="M248" s="27">
        <v>4.51</v>
      </c>
      <c r="N248" s="27">
        <v>4.6399999999999997</v>
      </c>
      <c r="O248" s="27">
        <v>0.69</v>
      </c>
      <c r="P248" s="27">
        <v>1.88</v>
      </c>
      <c r="Q248" s="27">
        <v>3.58</v>
      </c>
      <c r="R248" s="27">
        <v>4.55</v>
      </c>
      <c r="S248" s="27">
        <v>6.61</v>
      </c>
      <c r="T248" s="27">
        <v>3.86</v>
      </c>
      <c r="U248" s="27">
        <v>5.0999999999999996</v>
      </c>
      <c r="V248" s="27">
        <v>1.45</v>
      </c>
      <c r="W248" s="27">
        <v>2.3199999999999998</v>
      </c>
      <c r="X248" s="27">
        <v>1.78</v>
      </c>
      <c r="Y248" s="27">
        <v>18.5</v>
      </c>
      <c r="Z248" s="27">
        <v>6.93</v>
      </c>
      <c r="AA248" s="27">
        <v>3.5</v>
      </c>
      <c r="AB248" s="27">
        <v>1.78</v>
      </c>
      <c r="AC248" s="27">
        <v>3.58</v>
      </c>
      <c r="AD248" s="27">
        <v>2.5099999999999998</v>
      </c>
      <c r="AE248" s="29">
        <v>950</v>
      </c>
      <c r="AF248" s="29">
        <v>346975</v>
      </c>
      <c r="AG248" s="25">
        <v>6.6649999999999991</v>
      </c>
      <c r="AH248" s="29">
        <v>1673.1778099965911</v>
      </c>
      <c r="AI248" s="27" t="s">
        <v>837</v>
      </c>
      <c r="AJ248" s="27">
        <v>128.16815556480836</v>
      </c>
      <c r="AK248" s="27">
        <v>71.316115805013695</v>
      </c>
      <c r="AL248" s="27">
        <v>199.48999999999998</v>
      </c>
      <c r="AM248" s="27">
        <v>186.47954999999999</v>
      </c>
      <c r="AN248" s="27">
        <v>42.67</v>
      </c>
      <c r="AO248" s="30">
        <v>3.2160000000000002</v>
      </c>
      <c r="AP248" s="27">
        <v>134</v>
      </c>
      <c r="AQ248" s="27">
        <v>134.69999999999999</v>
      </c>
      <c r="AR248" s="27">
        <v>108.67</v>
      </c>
      <c r="AS248" s="27">
        <v>10.23</v>
      </c>
      <c r="AT248" s="27">
        <v>520.12</v>
      </c>
      <c r="AU248" s="27">
        <v>4.8899999999999997</v>
      </c>
      <c r="AV248" s="27">
        <v>15.99</v>
      </c>
      <c r="AW248" s="27">
        <v>4.74</v>
      </c>
      <c r="AX248" s="27">
        <v>19.5</v>
      </c>
      <c r="AY248" s="27">
        <v>30</v>
      </c>
      <c r="AZ248" s="27">
        <v>3.1</v>
      </c>
      <c r="BA248" s="27">
        <v>1.1299999999999999</v>
      </c>
      <c r="BB248" s="27">
        <v>12.2</v>
      </c>
      <c r="BC248" s="27">
        <v>31.63</v>
      </c>
      <c r="BD248" s="27">
        <v>29.99</v>
      </c>
      <c r="BE248" s="27">
        <v>32.4</v>
      </c>
      <c r="BF248" s="27">
        <v>70</v>
      </c>
      <c r="BG248" s="27">
        <v>16.900000000000002</v>
      </c>
      <c r="BH248" s="27">
        <v>9</v>
      </c>
      <c r="BI248" s="27">
        <v>10</v>
      </c>
      <c r="BJ248" s="27">
        <v>3.39</v>
      </c>
      <c r="BK248" s="27">
        <v>69.33</v>
      </c>
      <c r="BL248" s="27">
        <v>10.77</v>
      </c>
      <c r="BM248" s="27">
        <v>11.16</v>
      </c>
    </row>
    <row r="249" spans="1:65" x14ac:dyDescent="0.25">
      <c r="A249" s="13">
        <v>5140060800</v>
      </c>
      <c r="B249" t="s">
        <v>649</v>
      </c>
      <c r="C249" t="s">
        <v>660</v>
      </c>
      <c r="D249" t="s">
        <v>661</v>
      </c>
      <c r="E249" s="27">
        <v>13.03</v>
      </c>
      <c r="F249" s="27">
        <v>5.31</v>
      </c>
      <c r="G249" s="27">
        <v>4.8899999999999997</v>
      </c>
      <c r="H249" s="27">
        <v>1.46</v>
      </c>
      <c r="I249" s="27">
        <v>1.1499999999999999</v>
      </c>
      <c r="J249" s="27">
        <v>4.6100000000000003</v>
      </c>
      <c r="K249" s="27">
        <v>5.0599999999999996</v>
      </c>
      <c r="L249" s="27">
        <v>1.69</v>
      </c>
      <c r="M249" s="27">
        <v>4.4800000000000004</v>
      </c>
      <c r="N249" s="27">
        <v>4.62</v>
      </c>
      <c r="O249" s="27">
        <v>0.7</v>
      </c>
      <c r="P249" s="27">
        <v>1.9</v>
      </c>
      <c r="Q249" s="27">
        <v>3.87</v>
      </c>
      <c r="R249" s="27">
        <v>4.4800000000000004</v>
      </c>
      <c r="S249" s="27">
        <v>6.42</v>
      </c>
      <c r="T249" s="27">
        <v>4.0599999999999996</v>
      </c>
      <c r="U249" s="27">
        <v>5.24</v>
      </c>
      <c r="V249" s="27">
        <v>1.57</v>
      </c>
      <c r="W249" s="27">
        <v>2.48</v>
      </c>
      <c r="X249" s="27">
        <v>1.92</v>
      </c>
      <c r="Y249" s="27">
        <v>19.14</v>
      </c>
      <c r="Z249" s="27">
        <v>7.2</v>
      </c>
      <c r="AA249" s="27">
        <v>3.86</v>
      </c>
      <c r="AB249" s="27">
        <v>1.8</v>
      </c>
      <c r="AC249" s="27">
        <v>3.76</v>
      </c>
      <c r="AD249" s="27">
        <v>2.58</v>
      </c>
      <c r="AE249" s="29">
        <v>1377.11</v>
      </c>
      <c r="AF249" s="29">
        <v>384474</v>
      </c>
      <c r="AG249" s="25">
        <v>6.5466666666666669</v>
      </c>
      <c r="AH249" s="29">
        <v>1831.4616349421099</v>
      </c>
      <c r="AI249" s="27" t="s">
        <v>837</v>
      </c>
      <c r="AJ249" s="27">
        <v>102.32384852319693</v>
      </c>
      <c r="AK249" s="27">
        <v>114.31653604150696</v>
      </c>
      <c r="AL249" s="27">
        <v>216.64</v>
      </c>
      <c r="AM249" s="27">
        <v>184.86539999999999</v>
      </c>
      <c r="AN249" s="27">
        <v>65.489999999999995</v>
      </c>
      <c r="AO249" s="30">
        <v>3.2529615384615385</v>
      </c>
      <c r="AP249" s="27">
        <v>114.4</v>
      </c>
      <c r="AQ249" s="27">
        <v>134.56</v>
      </c>
      <c r="AR249" s="27">
        <v>98.82</v>
      </c>
      <c r="AS249" s="27">
        <v>10.51</v>
      </c>
      <c r="AT249" s="27">
        <v>483.21</v>
      </c>
      <c r="AU249" s="27">
        <v>5.01</v>
      </c>
      <c r="AV249" s="27">
        <v>11.99</v>
      </c>
      <c r="AW249" s="27">
        <v>4.79</v>
      </c>
      <c r="AX249" s="27">
        <v>25.29</v>
      </c>
      <c r="AY249" s="27">
        <v>48.75</v>
      </c>
      <c r="AZ249" s="27">
        <v>3.13</v>
      </c>
      <c r="BA249" s="27">
        <v>1.31</v>
      </c>
      <c r="BB249" s="27">
        <v>13.71</v>
      </c>
      <c r="BC249" s="27">
        <v>26.32</v>
      </c>
      <c r="BD249" s="27">
        <v>26.97</v>
      </c>
      <c r="BE249" s="27">
        <v>17.940000000000001</v>
      </c>
      <c r="BF249" s="27">
        <v>111.99</v>
      </c>
      <c r="BG249" s="27">
        <v>5.9950000000000001</v>
      </c>
      <c r="BH249" s="27">
        <v>12.58</v>
      </c>
      <c r="BI249" s="27">
        <v>24.17</v>
      </c>
      <c r="BJ249" s="27">
        <v>3.52</v>
      </c>
      <c r="BK249" s="27">
        <v>63.14</v>
      </c>
      <c r="BL249" s="27">
        <v>11.2</v>
      </c>
      <c r="BM249" s="27">
        <v>12.35</v>
      </c>
    </row>
    <row r="250" spans="1:65" x14ac:dyDescent="0.25">
      <c r="A250" s="13">
        <v>5140220830</v>
      </c>
      <c r="B250" t="s">
        <v>649</v>
      </c>
      <c r="C250" t="s">
        <v>662</v>
      </c>
      <c r="D250" t="s">
        <v>663</v>
      </c>
      <c r="E250" s="27">
        <v>11.97</v>
      </c>
      <c r="F250" s="27">
        <v>4.9649999999999999</v>
      </c>
      <c r="G250" s="27">
        <v>4.96</v>
      </c>
      <c r="H250" s="27">
        <v>1.345</v>
      </c>
      <c r="I250" s="27">
        <v>1.1000000000000001</v>
      </c>
      <c r="J250" s="27">
        <v>4.66</v>
      </c>
      <c r="K250" s="27">
        <v>3.89</v>
      </c>
      <c r="L250" s="27">
        <v>1.39</v>
      </c>
      <c r="M250" s="27">
        <v>4.71</v>
      </c>
      <c r="N250" s="27">
        <v>3.9649999999999999</v>
      </c>
      <c r="O250" s="27">
        <v>0.62</v>
      </c>
      <c r="P250" s="27">
        <v>1.7350000000000001</v>
      </c>
      <c r="Q250" s="27">
        <v>3.94</v>
      </c>
      <c r="R250" s="27">
        <v>4.16</v>
      </c>
      <c r="S250" s="27">
        <v>5.49</v>
      </c>
      <c r="T250" s="27">
        <v>3.2549999999999999</v>
      </c>
      <c r="U250" s="27">
        <v>5.39</v>
      </c>
      <c r="V250" s="27">
        <v>1.37</v>
      </c>
      <c r="W250" s="27">
        <v>2.2799999999999998</v>
      </c>
      <c r="X250" s="27">
        <v>1.89</v>
      </c>
      <c r="Y250" s="27">
        <v>19.43</v>
      </c>
      <c r="Z250" s="27">
        <v>6.06</v>
      </c>
      <c r="AA250" s="27">
        <v>3.0950000000000002</v>
      </c>
      <c r="AB250" s="27">
        <v>1.425</v>
      </c>
      <c r="AC250" s="27">
        <v>3.16</v>
      </c>
      <c r="AD250" s="27">
        <v>2.2949999999999999</v>
      </c>
      <c r="AE250" s="29">
        <v>1115.8</v>
      </c>
      <c r="AF250" s="29">
        <v>401740</v>
      </c>
      <c r="AG250" s="25">
        <v>6.4666666666666668</v>
      </c>
      <c r="AH250" s="29">
        <v>1897.8522502835233</v>
      </c>
      <c r="AI250" s="27">
        <v>247.43512023795006</v>
      </c>
      <c r="AJ250" s="27" t="s">
        <v>837</v>
      </c>
      <c r="AK250" s="27" t="s">
        <v>837</v>
      </c>
      <c r="AL250" s="27">
        <v>247.43512023795006</v>
      </c>
      <c r="AM250" s="27">
        <v>186.47954999999999</v>
      </c>
      <c r="AN250" s="27">
        <v>59.88</v>
      </c>
      <c r="AO250" s="30">
        <v>3.2531249999999998</v>
      </c>
      <c r="AP250" s="27">
        <v>115.87</v>
      </c>
      <c r="AQ250" s="27">
        <v>97.5</v>
      </c>
      <c r="AR250" s="27">
        <v>111.5</v>
      </c>
      <c r="AS250" s="27">
        <v>10.53</v>
      </c>
      <c r="AT250" s="27">
        <v>495.94</v>
      </c>
      <c r="AU250" s="27">
        <v>5.87</v>
      </c>
      <c r="AV250" s="27">
        <v>12.35</v>
      </c>
      <c r="AW250" s="27">
        <v>5.21</v>
      </c>
      <c r="AX250" s="27">
        <v>19</v>
      </c>
      <c r="AY250" s="27">
        <v>34.799999999999997</v>
      </c>
      <c r="AZ250" s="27">
        <v>3.11</v>
      </c>
      <c r="BA250" s="27">
        <v>1.31</v>
      </c>
      <c r="BB250" s="27">
        <v>12.32</v>
      </c>
      <c r="BC250" s="27">
        <v>24.16</v>
      </c>
      <c r="BD250" s="27">
        <v>20.37</v>
      </c>
      <c r="BE250" s="27">
        <v>23.87</v>
      </c>
      <c r="BF250" s="27">
        <v>99.6</v>
      </c>
      <c r="BG250" s="27">
        <v>5.5783333333333331</v>
      </c>
      <c r="BH250" s="27">
        <v>11.31</v>
      </c>
      <c r="BI250" s="27">
        <v>18.25</v>
      </c>
      <c r="BJ250" s="27">
        <v>2.94</v>
      </c>
      <c r="BK250" s="27">
        <v>65.790000000000006</v>
      </c>
      <c r="BL250" s="27">
        <v>11.06</v>
      </c>
      <c r="BM250" s="27">
        <v>13.61</v>
      </c>
    </row>
    <row r="251" spans="1:65" x14ac:dyDescent="0.25">
      <c r="A251" s="13">
        <v>5149020950</v>
      </c>
      <c r="B251" t="s">
        <v>649</v>
      </c>
      <c r="C251" t="s">
        <v>667</v>
      </c>
      <c r="D251" t="s">
        <v>668</v>
      </c>
      <c r="E251" s="27">
        <v>12.94</v>
      </c>
      <c r="F251" s="27">
        <v>5.3</v>
      </c>
      <c r="G251" s="27">
        <v>4.4000000000000004</v>
      </c>
      <c r="H251" s="27">
        <v>1.52</v>
      </c>
      <c r="I251" s="27">
        <v>1.05</v>
      </c>
      <c r="J251" s="27">
        <v>4.4800000000000004</v>
      </c>
      <c r="K251" s="27">
        <v>4.9000000000000004</v>
      </c>
      <c r="L251" s="27">
        <v>1.58</v>
      </c>
      <c r="M251" s="27">
        <v>3.98</v>
      </c>
      <c r="N251" s="27">
        <v>4.63</v>
      </c>
      <c r="O251" s="27">
        <v>0.8</v>
      </c>
      <c r="P251" s="27">
        <v>1.88</v>
      </c>
      <c r="Q251" s="27">
        <v>3.54</v>
      </c>
      <c r="R251" s="27">
        <v>4.45</v>
      </c>
      <c r="S251" s="27">
        <v>6.21</v>
      </c>
      <c r="T251" s="27">
        <v>3.81</v>
      </c>
      <c r="U251" s="27">
        <v>5.0999999999999996</v>
      </c>
      <c r="V251" s="27">
        <v>1.45</v>
      </c>
      <c r="W251" s="27">
        <v>2.2999999999999998</v>
      </c>
      <c r="X251" s="27">
        <v>1.83</v>
      </c>
      <c r="Y251" s="27">
        <v>18.559999999999999</v>
      </c>
      <c r="Z251" s="27">
        <v>6.15</v>
      </c>
      <c r="AA251" s="27">
        <v>3.68</v>
      </c>
      <c r="AB251" s="27">
        <v>1.64</v>
      </c>
      <c r="AC251" s="27">
        <v>3.54</v>
      </c>
      <c r="AD251" s="27">
        <v>2.46</v>
      </c>
      <c r="AE251" s="29">
        <v>1306.45</v>
      </c>
      <c r="AF251" s="29">
        <v>449766</v>
      </c>
      <c r="AG251" s="25">
        <v>6.5437499999999993</v>
      </c>
      <c r="AH251" s="29">
        <v>2141.8327367199026</v>
      </c>
      <c r="AI251" s="27" t="s">
        <v>837</v>
      </c>
      <c r="AJ251" s="27">
        <v>120.88025458725666</v>
      </c>
      <c r="AK251" s="27">
        <v>93.602314798311639</v>
      </c>
      <c r="AL251" s="27">
        <v>214.48</v>
      </c>
      <c r="AM251" s="27">
        <v>184.86539999999999</v>
      </c>
      <c r="AN251" s="27">
        <v>44.33</v>
      </c>
      <c r="AO251" s="30">
        <v>3.4375</v>
      </c>
      <c r="AP251" s="27">
        <v>140</v>
      </c>
      <c r="AQ251" s="27">
        <v>162.5</v>
      </c>
      <c r="AR251" s="27">
        <v>187.5</v>
      </c>
      <c r="AS251" s="27">
        <v>10.18</v>
      </c>
      <c r="AT251" s="27">
        <v>502</v>
      </c>
      <c r="AU251" s="27">
        <v>4.79</v>
      </c>
      <c r="AV251" s="27">
        <v>13.71</v>
      </c>
      <c r="AW251" s="27">
        <v>5.19</v>
      </c>
      <c r="AX251" s="27">
        <v>13.5</v>
      </c>
      <c r="AY251" s="27">
        <v>36.25</v>
      </c>
      <c r="AZ251" s="27">
        <v>3.11</v>
      </c>
      <c r="BA251" s="27">
        <v>0.99</v>
      </c>
      <c r="BB251" s="27">
        <v>16.670000000000002</v>
      </c>
      <c r="BC251" s="27">
        <v>49.37</v>
      </c>
      <c r="BD251" s="27">
        <v>31.32</v>
      </c>
      <c r="BE251" s="27">
        <v>42.5</v>
      </c>
      <c r="BF251" s="27">
        <v>122.5</v>
      </c>
      <c r="BG251" s="27">
        <v>13</v>
      </c>
      <c r="BH251" s="27">
        <v>11.25</v>
      </c>
      <c r="BI251" s="27">
        <v>16</v>
      </c>
      <c r="BJ251" s="27">
        <v>2.87</v>
      </c>
      <c r="BK251" s="27">
        <v>103.33</v>
      </c>
      <c r="BL251" s="27">
        <v>10.98</v>
      </c>
      <c r="BM251" s="27">
        <v>10.73</v>
      </c>
    </row>
    <row r="252" spans="1:65" x14ac:dyDescent="0.25">
      <c r="A252" s="13">
        <v>5313380050</v>
      </c>
      <c r="B252" t="s">
        <v>669</v>
      </c>
      <c r="C252" t="s">
        <v>670</v>
      </c>
      <c r="D252" t="s">
        <v>671</v>
      </c>
      <c r="E252" s="27">
        <v>12.84</v>
      </c>
      <c r="F252" s="27">
        <v>5.38</v>
      </c>
      <c r="G252" s="27">
        <v>5.3</v>
      </c>
      <c r="H252" s="27">
        <v>2.3698365212041885</v>
      </c>
      <c r="I252" s="27">
        <v>1.32</v>
      </c>
      <c r="J252" s="27">
        <v>4.99</v>
      </c>
      <c r="K252" s="27">
        <v>4.82</v>
      </c>
      <c r="L252" s="27">
        <v>1.65</v>
      </c>
      <c r="M252" s="27">
        <v>4.7</v>
      </c>
      <c r="N252" s="27">
        <v>3.48</v>
      </c>
      <c r="O252" s="27">
        <v>0.69</v>
      </c>
      <c r="P252" s="27">
        <v>1.98</v>
      </c>
      <c r="Q252" s="27">
        <v>4.49</v>
      </c>
      <c r="R252" s="27">
        <v>4.51</v>
      </c>
      <c r="S252" s="27">
        <v>6.59</v>
      </c>
      <c r="T252" s="27">
        <v>4.42</v>
      </c>
      <c r="U252" s="27">
        <v>5.61</v>
      </c>
      <c r="V252" s="27">
        <v>1.8</v>
      </c>
      <c r="W252" s="27">
        <v>2.52</v>
      </c>
      <c r="X252" s="27">
        <v>2.2000000000000002</v>
      </c>
      <c r="Y252" s="27">
        <v>21.57</v>
      </c>
      <c r="Z252" s="27">
        <v>7.19</v>
      </c>
      <c r="AA252" s="27">
        <v>4.05</v>
      </c>
      <c r="AB252" s="27">
        <v>1.9</v>
      </c>
      <c r="AC252" s="27">
        <v>4.0199999999999996</v>
      </c>
      <c r="AD252" s="27">
        <v>2.79</v>
      </c>
      <c r="AE252" s="29">
        <v>1946.67</v>
      </c>
      <c r="AF252" s="29">
        <v>710890</v>
      </c>
      <c r="AG252" s="25">
        <v>6.5674999999999981</v>
      </c>
      <c r="AH252" s="29">
        <v>3393.6840918701087</v>
      </c>
      <c r="AI252" s="27" t="s">
        <v>837</v>
      </c>
      <c r="AJ252" s="27">
        <v>64.408910590000005</v>
      </c>
      <c r="AK252" s="27">
        <v>93.024276445804801</v>
      </c>
      <c r="AL252" s="27">
        <v>157.43</v>
      </c>
      <c r="AM252" s="27">
        <v>201.90405000000001</v>
      </c>
      <c r="AN252" s="27">
        <v>65.5</v>
      </c>
      <c r="AO252" s="30">
        <v>3.992</v>
      </c>
      <c r="AP252" s="27">
        <v>209.25</v>
      </c>
      <c r="AQ252" s="27">
        <v>160</v>
      </c>
      <c r="AR252" s="27">
        <v>112.5</v>
      </c>
      <c r="AS252" s="27">
        <v>11.29</v>
      </c>
      <c r="AT252" s="27">
        <v>468.66</v>
      </c>
      <c r="AU252" s="27">
        <v>5.99</v>
      </c>
      <c r="AV252" s="27">
        <v>14.19</v>
      </c>
      <c r="AW252" s="27">
        <v>5.17</v>
      </c>
      <c r="AX252" s="27">
        <v>27.75</v>
      </c>
      <c r="AY252" s="27">
        <v>55.17</v>
      </c>
      <c r="AZ252" s="27">
        <v>3.03</v>
      </c>
      <c r="BA252" s="27">
        <v>1.25</v>
      </c>
      <c r="BB252" s="27">
        <v>18.95</v>
      </c>
      <c r="BC252" s="27">
        <v>46.67</v>
      </c>
      <c r="BD252" s="27">
        <v>48</v>
      </c>
      <c r="BE252" s="27">
        <v>49</v>
      </c>
      <c r="BF252" s="27">
        <v>153.30000000000001</v>
      </c>
      <c r="BG252" s="27">
        <v>8.6233333333333331</v>
      </c>
      <c r="BH252" s="27">
        <v>14.5</v>
      </c>
      <c r="BI252" s="27">
        <v>23</v>
      </c>
      <c r="BJ252" s="27">
        <v>3.99</v>
      </c>
      <c r="BK252" s="27">
        <v>80.17</v>
      </c>
      <c r="BL252" s="27">
        <v>12</v>
      </c>
      <c r="BM252" s="27">
        <v>13.56</v>
      </c>
    </row>
    <row r="253" spans="1:65" x14ac:dyDescent="0.25">
      <c r="A253" s="13">
        <v>5342644350</v>
      </c>
      <c r="B253" t="s">
        <v>669</v>
      </c>
      <c r="C253" t="s">
        <v>862</v>
      </c>
      <c r="D253" t="s">
        <v>906</v>
      </c>
      <c r="E253" s="27">
        <v>13.09</v>
      </c>
      <c r="F253" s="27">
        <v>5.31</v>
      </c>
      <c r="G253" s="27">
        <v>5.53</v>
      </c>
      <c r="H253" s="27">
        <v>2.3212244900000001</v>
      </c>
      <c r="I253" s="27">
        <v>1.49</v>
      </c>
      <c r="J253" s="27">
        <v>4.91</v>
      </c>
      <c r="K253" s="27">
        <v>4.87</v>
      </c>
      <c r="L253" s="27">
        <v>1.64</v>
      </c>
      <c r="M253" s="27">
        <v>4.6399999999999997</v>
      </c>
      <c r="N253" s="27">
        <v>3.48</v>
      </c>
      <c r="O253" s="27">
        <v>0.89</v>
      </c>
      <c r="P253" s="27">
        <v>1.98</v>
      </c>
      <c r="Q253" s="27">
        <v>4.54</v>
      </c>
      <c r="R253" s="27">
        <v>4.6900000000000004</v>
      </c>
      <c r="S253" s="27">
        <v>6.86</v>
      </c>
      <c r="T253" s="27">
        <v>4.6100000000000003</v>
      </c>
      <c r="U253" s="27">
        <v>5.46</v>
      </c>
      <c r="V253" s="27">
        <v>1.91</v>
      </c>
      <c r="W253" s="27">
        <v>2.68</v>
      </c>
      <c r="X253" s="27">
        <v>2.36</v>
      </c>
      <c r="Y253" s="27">
        <v>22.21</v>
      </c>
      <c r="Z253" s="27">
        <v>7.77</v>
      </c>
      <c r="AA253" s="27">
        <v>3.99</v>
      </c>
      <c r="AB253" s="27">
        <v>2.1</v>
      </c>
      <c r="AC253" s="27">
        <v>4.24</v>
      </c>
      <c r="AD253" s="27">
        <v>2.81</v>
      </c>
      <c r="AE253" s="29">
        <v>1928.8</v>
      </c>
      <c r="AF253" s="29">
        <v>820500</v>
      </c>
      <c r="AG253" s="25">
        <v>6.5650000000000004</v>
      </c>
      <c r="AH253" s="29">
        <v>3915.9314109980387</v>
      </c>
      <c r="AI253" s="27" t="s">
        <v>837</v>
      </c>
      <c r="AJ253" s="27">
        <v>71.903723383333329</v>
      </c>
      <c r="AK253" s="27">
        <v>96.495585305364486</v>
      </c>
      <c r="AL253" s="27">
        <v>168.4</v>
      </c>
      <c r="AM253" s="27">
        <v>201.45405</v>
      </c>
      <c r="AN253" s="27">
        <v>55.25</v>
      </c>
      <c r="AO253" s="30">
        <v>4.0529999999999999</v>
      </c>
      <c r="AP253" s="27">
        <v>238</v>
      </c>
      <c r="AQ253" s="27">
        <v>143.84</v>
      </c>
      <c r="AR253" s="27">
        <v>127.6</v>
      </c>
      <c r="AS253" s="27">
        <v>12.19</v>
      </c>
      <c r="AT253" s="27">
        <v>551</v>
      </c>
      <c r="AU253" s="27">
        <v>6.14</v>
      </c>
      <c r="AV253" s="27">
        <v>15.99</v>
      </c>
      <c r="AW253" s="27">
        <v>6.16</v>
      </c>
      <c r="AX253" s="27">
        <v>27.5</v>
      </c>
      <c r="AY253" s="27">
        <v>55.8</v>
      </c>
      <c r="AZ253" s="27">
        <v>3.05</v>
      </c>
      <c r="BA253" s="27">
        <v>1.32</v>
      </c>
      <c r="BB253" s="27">
        <v>18.96</v>
      </c>
      <c r="BC253" s="27">
        <v>33.99</v>
      </c>
      <c r="BD253" s="27">
        <v>19.59</v>
      </c>
      <c r="BE253" s="27">
        <v>34.369999999999997</v>
      </c>
      <c r="BF253" s="27">
        <v>129.97999999999999</v>
      </c>
      <c r="BG253" s="27">
        <v>10</v>
      </c>
      <c r="BH253" s="27">
        <v>14.5</v>
      </c>
      <c r="BI253" s="27">
        <v>23</v>
      </c>
      <c r="BJ253" s="27">
        <v>3.94</v>
      </c>
      <c r="BK253" s="27">
        <v>68.8</v>
      </c>
      <c r="BL253" s="27">
        <v>12.22</v>
      </c>
      <c r="BM253" s="27">
        <v>12.73</v>
      </c>
    </row>
    <row r="254" spans="1:65" x14ac:dyDescent="0.25">
      <c r="A254" s="13">
        <v>5328420740</v>
      </c>
      <c r="B254" t="s">
        <v>669</v>
      </c>
      <c r="C254" t="s">
        <v>672</v>
      </c>
      <c r="D254" t="s">
        <v>673</v>
      </c>
      <c r="E254" s="27">
        <v>13.01</v>
      </c>
      <c r="F254" s="27">
        <v>5.59</v>
      </c>
      <c r="G254" s="27">
        <v>4.97</v>
      </c>
      <c r="H254" s="27">
        <v>2.40629554460733</v>
      </c>
      <c r="I254" s="27">
        <v>1.24</v>
      </c>
      <c r="J254" s="27">
        <v>4.75</v>
      </c>
      <c r="K254" s="27">
        <v>4.8099999999999996</v>
      </c>
      <c r="L254" s="27">
        <v>1.63</v>
      </c>
      <c r="M254" s="27">
        <v>4.26</v>
      </c>
      <c r="N254" s="27">
        <v>3.74</v>
      </c>
      <c r="O254" s="27">
        <v>0.69</v>
      </c>
      <c r="P254" s="27">
        <v>1.98</v>
      </c>
      <c r="Q254" s="27">
        <v>4.18</v>
      </c>
      <c r="R254" s="27">
        <v>4.3899999999999997</v>
      </c>
      <c r="S254" s="27">
        <v>6.46</v>
      </c>
      <c r="T254" s="27">
        <v>3.98</v>
      </c>
      <c r="U254" s="27">
        <v>5.14</v>
      </c>
      <c r="V254" s="27">
        <v>1.67</v>
      </c>
      <c r="W254" s="27">
        <v>2.46</v>
      </c>
      <c r="X254" s="27">
        <v>2.1800000000000002</v>
      </c>
      <c r="Y254" s="27">
        <v>20.11</v>
      </c>
      <c r="Z254" s="27">
        <v>6.8</v>
      </c>
      <c r="AA254" s="27">
        <v>3.73</v>
      </c>
      <c r="AB254" s="27">
        <v>1.87</v>
      </c>
      <c r="AC254" s="27">
        <v>3.73</v>
      </c>
      <c r="AD254" s="27">
        <v>2.58</v>
      </c>
      <c r="AE254" s="29">
        <v>1042.5</v>
      </c>
      <c r="AF254" s="29">
        <v>518981</v>
      </c>
      <c r="AG254" s="25">
        <v>6.41</v>
      </c>
      <c r="AH254" s="29">
        <v>2437.2417682612049</v>
      </c>
      <c r="AI254" s="27">
        <v>147.8013765</v>
      </c>
      <c r="AJ254" s="27" t="s">
        <v>837</v>
      </c>
      <c r="AK254" s="27" t="s">
        <v>837</v>
      </c>
      <c r="AL254" s="27">
        <v>147.8013765</v>
      </c>
      <c r="AM254" s="27">
        <v>204.0204</v>
      </c>
      <c r="AN254" s="27">
        <v>61.59</v>
      </c>
      <c r="AO254" s="30">
        <v>3.7650000000000001</v>
      </c>
      <c r="AP254" s="27">
        <v>144</v>
      </c>
      <c r="AQ254" s="27">
        <v>171.1</v>
      </c>
      <c r="AR254" s="27">
        <v>132.6</v>
      </c>
      <c r="AS254" s="27">
        <v>10.67</v>
      </c>
      <c r="AT254" s="27">
        <v>493.8</v>
      </c>
      <c r="AU254" s="27">
        <v>5.59</v>
      </c>
      <c r="AV254" s="27">
        <v>11.99</v>
      </c>
      <c r="AW254" s="27">
        <v>4.99</v>
      </c>
      <c r="AX254" s="27">
        <v>24</v>
      </c>
      <c r="AY254" s="27">
        <v>42</v>
      </c>
      <c r="AZ254" s="27">
        <v>3.02</v>
      </c>
      <c r="BA254" s="27">
        <v>1.08</v>
      </c>
      <c r="BB254" s="27">
        <v>16.39</v>
      </c>
      <c r="BC254" s="27">
        <v>16.97</v>
      </c>
      <c r="BD254" s="27">
        <v>16.989999999999998</v>
      </c>
      <c r="BE254" s="27">
        <v>20.27</v>
      </c>
      <c r="BF254" s="27">
        <v>102.8</v>
      </c>
      <c r="BG254" s="27">
        <v>10</v>
      </c>
      <c r="BH254" s="27">
        <v>9.49</v>
      </c>
      <c r="BI254" s="27">
        <v>12</v>
      </c>
      <c r="BJ254" s="27">
        <v>2.64</v>
      </c>
      <c r="BK254" s="27">
        <v>71.69</v>
      </c>
      <c r="BL254" s="27">
        <v>11.39</v>
      </c>
      <c r="BM254" s="27">
        <v>12.14</v>
      </c>
    </row>
    <row r="255" spans="1:65" x14ac:dyDescent="0.25">
      <c r="A255" s="13">
        <v>5342644700</v>
      </c>
      <c r="B255" t="s">
        <v>669</v>
      </c>
      <c r="C255" t="s">
        <v>907</v>
      </c>
      <c r="D255" t="s">
        <v>908</v>
      </c>
      <c r="E255" s="27">
        <v>12.85</v>
      </c>
      <c r="F255" s="27">
        <v>5.26</v>
      </c>
      <c r="G255" s="27">
        <v>5.85</v>
      </c>
      <c r="H255" s="27">
        <v>2.3212244900000001</v>
      </c>
      <c r="I255" s="27">
        <v>1.56</v>
      </c>
      <c r="J255" s="27">
        <v>5</v>
      </c>
      <c r="K255" s="27">
        <v>4.84</v>
      </c>
      <c r="L255" s="27">
        <v>1.66</v>
      </c>
      <c r="M255" s="27">
        <v>4.97</v>
      </c>
      <c r="N255" s="27">
        <v>3.61</v>
      </c>
      <c r="O255" s="27">
        <v>0.91</v>
      </c>
      <c r="P255" s="27">
        <v>1.99</v>
      </c>
      <c r="Q255" s="27">
        <v>4.6900000000000004</v>
      </c>
      <c r="R255" s="27">
        <v>4.83</v>
      </c>
      <c r="S255" s="27">
        <v>7.06</v>
      </c>
      <c r="T255" s="27">
        <v>4.91</v>
      </c>
      <c r="U255" s="27">
        <v>5.58</v>
      </c>
      <c r="V255" s="27">
        <v>2.08</v>
      </c>
      <c r="W255" s="27">
        <v>2.74</v>
      </c>
      <c r="X255" s="27">
        <v>2.4700000000000002</v>
      </c>
      <c r="Y255" s="27">
        <v>22.77</v>
      </c>
      <c r="Z255" s="27">
        <v>8.44</v>
      </c>
      <c r="AA255" s="27">
        <v>4.17</v>
      </c>
      <c r="AB255" s="27">
        <v>2.2400000000000002</v>
      </c>
      <c r="AC255" s="27">
        <v>4.38</v>
      </c>
      <c r="AD255" s="27">
        <v>2.87</v>
      </c>
      <c r="AE255" s="29">
        <v>2075.8000000000002</v>
      </c>
      <c r="AF255" s="29">
        <v>724693</v>
      </c>
      <c r="AG255" s="25">
        <v>6.3449999999999989</v>
      </c>
      <c r="AH255" s="29">
        <v>3380.1987054174683</v>
      </c>
      <c r="AI255" s="27" t="s">
        <v>837</v>
      </c>
      <c r="AJ255" s="27">
        <v>75.395071317229949</v>
      </c>
      <c r="AK255" s="27">
        <v>98.36276891369782</v>
      </c>
      <c r="AL255" s="27">
        <v>173.76</v>
      </c>
      <c r="AM255" s="27">
        <v>203.85405</v>
      </c>
      <c r="AN255" s="27">
        <v>55</v>
      </c>
      <c r="AO255" s="30">
        <v>4.3600000000000003</v>
      </c>
      <c r="AP255" s="27">
        <v>203.8</v>
      </c>
      <c r="AQ255" s="27">
        <v>142.5</v>
      </c>
      <c r="AR255" s="27">
        <v>126.8</v>
      </c>
      <c r="AS255" s="27">
        <v>12.54</v>
      </c>
      <c r="AT255" s="27">
        <v>362.43</v>
      </c>
      <c r="AU255" s="27">
        <v>5.79</v>
      </c>
      <c r="AV255" s="27">
        <v>15.17</v>
      </c>
      <c r="AW255" s="27">
        <v>5.4</v>
      </c>
      <c r="AX255" s="27">
        <v>30</v>
      </c>
      <c r="AY255" s="27">
        <v>36</v>
      </c>
      <c r="AZ255" s="27">
        <v>3.04</v>
      </c>
      <c r="BA255" s="27">
        <v>1.44</v>
      </c>
      <c r="BB255" s="27">
        <v>24.85</v>
      </c>
      <c r="BC255" s="27">
        <v>17.5</v>
      </c>
      <c r="BD255" s="27">
        <v>18.32</v>
      </c>
      <c r="BE255" s="27">
        <v>26.33</v>
      </c>
      <c r="BF255" s="27">
        <v>89</v>
      </c>
      <c r="BG255" s="27">
        <v>6.4458333333333329</v>
      </c>
      <c r="BH255" s="27">
        <v>13.59</v>
      </c>
      <c r="BI255" s="27">
        <v>20</v>
      </c>
      <c r="BJ255" s="27">
        <v>5.19</v>
      </c>
      <c r="BK255" s="27">
        <v>55.4</v>
      </c>
      <c r="BL255" s="27">
        <v>12.52</v>
      </c>
      <c r="BM255" s="27">
        <v>13.05</v>
      </c>
    </row>
    <row r="256" spans="1:65" x14ac:dyDescent="0.25">
      <c r="A256" s="13">
        <v>5314740500</v>
      </c>
      <c r="B256" t="s">
        <v>669</v>
      </c>
      <c r="C256" t="s">
        <v>847</v>
      </c>
      <c r="D256" t="s">
        <v>680</v>
      </c>
      <c r="E256" s="27">
        <v>13.31</v>
      </c>
      <c r="F256" s="27">
        <v>5.35</v>
      </c>
      <c r="G256" s="27">
        <v>5.32</v>
      </c>
      <c r="H256" s="27">
        <v>2.2483064431937176</v>
      </c>
      <c r="I256" s="27">
        <v>1.38</v>
      </c>
      <c r="J256" s="27">
        <v>5.0599999999999996</v>
      </c>
      <c r="K256" s="27">
        <v>4.7</v>
      </c>
      <c r="L256" s="27">
        <v>1.68</v>
      </c>
      <c r="M256" s="27">
        <v>4.5199999999999996</v>
      </c>
      <c r="N256" s="27">
        <v>3.48</v>
      </c>
      <c r="O256" s="27">
        <v>0.72</v>
      </c>
      <c r="P256" s="27">
        <v>1.98</v>
      </c>
      <c r="Q256" s="27">
        <v>4.4800000000000004</v>
      </c>
      <c r="R256" s="27">
        <v>4.55</v>
      </c>
      <c r="S256" s="27">
        <v>6.64</v>
      </c>
      <c r="T256" s="27">
        <v>4.58</v>
      </c>
      <c r="U256" s="27">
        <v>5.14</v>
      </c>
      <c r="V256" s="27">
        <v>2.04</v>
      </c>
      <c r="W256" s="27">
        <v>2.65</v>
      </c>
      <c r="X256" s="27">
        <v>2.38</v>
      </c>
      <c r="Y256" s="27">
        <v>21.64</v>
      </c>
      <c r="Z256" s="27">
        <v>6.6</v>
      </c>
      <c r="AA256" s="27">
        <v>4.1100000000000003</v>
      </c>
      <c r="AB256" s="27">
        <v>2.16</v>
      </c>
      <c r="AC256" s="27">
        <v>4.1399999999999997</v>
      </c>
      <c r="AD256" s="27">
        <v>2.72</v>
      </c>
      <c r="AE256" s="29">
        <v>2021</v>
      </c>
      <c r="AF256" s="29">
        <v>583930</v>
      </c>
      <c r="AG256" s="25">
        <v>6.4433333333333342</v>
      </c>
      <c r="AH256" s="29">
        <v>2751.8253821475919</v>
      </c>
      <c r="AI256" s="27" t="s">
        <v>837</v>
      </c>
      <c r="AJ256" s="27">
        <v>57.855753634277733</v>
      </c>
      <c r="AK256" s="27">
        <v>93.024276445804801</v>
      </c>
      <c r="AL256" s="27">
        <v>150.88</v>
      </c>
      <c r="AM256" s="27">
        <v>204.07905</v>
      </c>
      <c r="AN256" s="27">
        <v>85.79</v>
      </c>
      <c r="AO256" s="30">
        <v>4.0339999999999998</v>
      </c>
      <c r="AP256" s="27">
        <v>184.33</v>
      </c>
      <c r="AQ256" s="27">
        <v>215</v>
      </c>
      <c r="AR256" s="27">
        <v>136</v>
      </c>
      <c r="AS256" s="27">
        <v>11.66</v>
      </c>
      <c r="AT256" s="27">
        <v>426.09</v>
      </c>
      <c r="AU256" s="27">
        <v>6.47</v>
      </c>
      <c r="AV256" s="27">
        <v>13.23</v>
      </c>
      <c r="AW256" s="27">
        <v>4.99</v>
      </c>
      <c r="AX256" s="27">
        <v>27.33</v>
      </c>
      <c r="AY256" s="27">
        <v>65</v>
      </c>
      <c r="AZ256" s="27">
        <v>3.01</v>
      </c>
      <c r="BA256" s="27">
        <v>1.0900000000000001</v>
      </c>
      <c r="BB256" s="27">
        <v>17.98</v>
      </c>
      <c r="BC256" s="27">
        <v>46.67</v>
      </c>
      <c r="BD256" s="27">
        <v>41.67</v>
      </c>
      <c r="BE256" s="27">
        <v>48.83</v>
      </c>
      <c r="BF256" s="27">
        <v>169.33</v>
      </c>
      <c r="BG256" s="27">
        <v>8.6233333333333331</v>
      </c>
      <c r="BH256" s="27">
        <v>13.76</v>
      </c>
      <c r="BI256" s="27">
        <v>18.25</v>
      </c>
      <c r="BJ256" s="27">
        <v>4.1100000000000003</v>
      </c>
      <c r="BK256" s="27">
        <v>73.13</v>
      </c>
      <c r="BL256" s="27">
        <v>11.91</v>
      </c>
      <c r="BM256" s="27">
        <v>12.75</v>
      </c>
    </row>
    <row r="257" spans="1:65" x14ac:dyDescent="0.25">
      <c r="A257" s="13">
        <v>5334180690</v>
      </c>
      <c r="B257" t="s">
        <v>669</v>
      </c>
      <c r="C257" t="s">
        <v>674</v>
      </c>
      <c r="D257" t="s">
        <v>675</v>
      </c>
      <c r="E257" s="27">
        <v>13.14</v>
      </c>
      <c r="F257" s="27">
        <v>5.36</v>
      </c>
      <c r="G257" s="27">
        <v>4.99</v>
      </c>
      <c r="H257" s="27">
        <v>2.1267763651832463</v>
      </c>
      <c r="I257" s="27">
        <v>1.29</v>
      </c>
      <c r="J257" s="27">
        <v>4.87</v>
      </c>
      <c r="K257" s="27">
        <v>4.32</v>
      </c>
      <c r="L257" s="27">
        <v>1.53</v>
      </c>
      <c r="M257" s="27">
        <v>4.37</v>
      </c>
      <c r="N257" s="27">
        <v>3.48</v>
      </c>
      <c r="O257" s="27">
        <v>0.99</v>
      </c>
      <c r="P257" s="27">
        <v>2.11</v>
      </c>
      <c r="Q257" s="27">
        <v>4.1900000000000004</v>
      </c>
      <c r="R257" s="27">
        <v>4.53</v>
      </c>
      <c r="S257" s="27">
        <v>6.49</v>
      </c>
      <c r="T257" s="27">
        <v>4.38</v>
      </c>
      <c r="U257" s="27">
        <v>5.15</v>
      </c>
      <c r="V257" s="27">
        <v>1.54</v>
      </c>
      <c r="W257" s="27">
        <v>2.56</v>
      </c>
      <c r="X257" s="27">
        <v>2.16</v>
      </c>
      <c r="Y257" s="27">
        <v>21.01</v>
      </c>
      <c r="Z257" s="27">
        <v>6.09</v>
      </c>
      <c r="AA257" s="27">
        <v>3.99</v>
      </c>
      <c r="AB257" s="27">
        <v>1.77</v>
      </c>
      <c r="AC257" s="27">
        <v>3.94</v>
      </c>
      <c r="AD257" s="27">
        <v>2.52</v>
      </c>
      <c r="AE257" s="29">
        <v>1727.33</v>
      </c>
      <c r="AF257" s="29">
        <v>440146</v>
      </c>
      <c r="AG257" s="25">
        <v>6.5099999999999989</v>
      </c>
      <c r="AH257" s="29">
        <v>2088.6880325933662</v>
      </c>
      <c r="AI257" s="27">
        <v>124.83362374166666</v>
      </c>
      <c r="AJ257" s="27" t="s">
        <v>837</v>
      </c>
      <c r="AK257" s="27" t="s">
        <v>837</v>
      </c>
      <c r="AL257" s="27">
        <v>124.83362374166666</v>
      </c>
      <c r="AM257" s="27">
        <v>189.33539999999999</v>
      </c>
      <c r="AN257" s="27">
        <v>63.85</v>
      </c>
      <c r="AO257" s="30">
        <v>3.8420000000000001</v>
      </c>
      <c r="AP257" s="27">
        <v>164.5</v>
      </c>
      <c r="AQ257" s="27">
        <v>185</v>
      </c>
      <c r="AR257" s="27">
        <v>121.67</v>
      </c>
      <c r="AS257" s="27">
        <v>11.82</v>
      </c>
      <c r="AT257" s="27">
        <v>510.66</v>
      </c>
      <c r="AU257" s="27">
        <v>5.49</v>
      </c>
      <c r="AV257" s="27">
        <v>13.99</v>
      </c>
      <c r="AW257" s="27">
        <v>8.15</v>
      </c>
      <c r="AX257" s="27">
        <v>22.5</v>
      </c>
      <c r="AY257" s="27">
        <v>31.25</v>
      </c>
      <c r="AZ257" s="27">
        <v>2.99</v>
      </c>
      <c r="BA257" s="27">
        <v>1.05</v>
      </c>
      <c r="BB257" s="27">
        <v>16.920000000000002</v>
      </c>
      <c r="BC257" s="27">
        <v>19.98</v>
      </c>
      <c r="BD257" s="27">
        <v>13.31</v>
      </c>
      <c r="BE257" s="27">
        <v>27.45</v>
      </c>
      <c r="BF257" s="27">
        <v>85</v>
      </c>
      <c r="BG257" s="27">
        <v>4.333333333333333</v>
      </c>
      <c r="BH257" s="27">
        <v>9.75</v>
      </c>
      <c r="BI257" s="27">
        <v>13.5</v>
      </c>
      <c r="BJ257" s="27">
        <v>2.77</v>
      </c>
      <c r="BK257" s="27">
        <v>71.67</v>
      </c>
      <c r="BL257" s="27">
        <v>11.62</v>
      </c>
      <c r="BM257" s="27">
        <v>12.08</v>
      </c>
    </row>
    <row r="258" spans="1:65" x14ac:dyDescent="0.25">
      <c r="A258" s="13">
        <v>5334580720</v>
      </c>
      <c r="B258" t="s">
        <v>669</v>
      </c>
      <c r="C258" t="s">
        <v>676</v>
      </c>
      <c r="D258" t="s">
        <v>677</v>
      </c>
      <c r="E258" s="27">
        <v>12.84</v>
      </c>
      <c r="F258" s="27">
        <v>5.38</v>
      </c>
      <c r="G258" s="27">
        <v>5.23</v>
      </c>
      <c r="H258" s="27">
        <v>2.2604594509947646</v>
      </c>
      <c r="I258" s="27">
        <v>1.34</v>
      </c>
      <c r="J258" s="27">
        <v>4.9000000000000004</v>
      </c>
      <c r="K258" s="27">
        <v>4.76</v>
      </c>
      <c r="L258" s="27">
        <v>1.66</v>
      </c>
      <c r="M258" s="27">
        <v>4.51</v>
      </c>
      <c r="N258" s="27">
        <v>3.48</v>
      </c>
      <c r="O258" s="27">
        <v>0.89</v>
      </c>
      <c r="P258" s="27">
        <v>1.98</v>
      </c>
      <c r="Q258" s="27">
        <v>4.42</v>
      </c>
      <c r="R258" s="27">
        <v>4.45</v>
      </c>
      <c r="S258" s="27">
        <v>6.28</v>
      </c>
      <c r="T258" s="27">
        <v>4.2300000000000004</v>
      </c>
      <c r="U258" s="27">
        <v>5.19</v>
      </c>
      <c r="V258" s="27">
        <v>1.82</v>
      </c>
      <c r="W258" s="27">
        <v>2.56</v>
      </c>
      <c r="X258" s="27">
        <v>2.37</v>
      </c>
      <c r="Y258" s="27">
        <v>20.97</v>
      </c>
      <c r="Z258" s="27">
        <v>7.27</v>
      </c>
      <c r="AA258" s="27">
        <v>3.97</v>
      </c>
      <c r="AB258" s="27">
        <v>2.0099999999999998</v>
      </c>
      <c r="AC258" s="27">
        <v>4</v>
      </c>
      <c r="AD258" s="27">
        <v>2.67</v>
      </c>
      <c r="AE258" s="29">
        <v>1940.75</v>
      </c>
      <c r="AF258" s="29">
        <v>656333</v>
      </c>
      <c r="AG258" s="25">
        <v>6.4340000000000011</v>
      </c>
      <c r="AH258" s="29">
        <v>3090.0180151497489</v>
      </c>
      <c r="AI258" s="27" t="s">
        <v>837</v>
      </c>
      <c r="AJ258" s="27">
        <v>64.408910590000005</v>
      </c>
      <c r="AK258" s="27">
        <v>93.024276445804801</v>
      </c>
      <c r="AL258" s="27">
        <v>157.43</v>
      </c>
      <c r="AM258" s="27">
        <v>199.8099</v>
      </c>
      <c r="AN258" s="27">
        <v>62.77</v>
      </c>
      <c r="AO258" s="30">
        <v>3.8354999999999997</v>
      </c>
      <c r="AP258" s="27">
        <v>131.4</v>
      </c>
      <c r="AQ258" s="27">
        <v>173</v>
      </c>
      <c r="AR258" s="27">
        <v>163.89</v>
      </c>
      <c r="AS258" s="27">
        <v>11</v>
      </c>
      <c r="AT258" s="27">
        <v>464.16</v>
      </c>
      <c r="AU258" s="27">
        <v>5.53</v>
      </c>
      <c r="AV258" s="27">
        <v>13.46</v>
      </c>
      <c r="AW258" s="27">
        <v>4.99</v>
      </c>
      <c r="AX258" s="27">
        <v>28.75</v>
      </c>
      <c r="AY258" s="27">
        <v>48</v>
      </c>
      <c r="AZ258" s="27">
        <v>3.02</v>
      </c>
      <c r="BA258" s="27">
        <v>1.21</v>
      </c>
      <c r="BB258" s="27">
        <v>21.8</v>
      </c>
      <c r="BC258" s="27">
        <v>45</v>
      </c>
      <c r="BD258" s="27">
        <v>48</v>
      </c>
      <c r="BE258" s="27">
        <v>48</v>
      </c>
      <c r="BF258" s="27">
        <v>132.31</v>
      </c>
      <c r="BG258" s="27">
        <v>8.6233333333333331</v>
      </c>
      <c r="BH258" s="27">
        <v>12.38</v>
      </c>
      <c r="BI258" s="27">
        <v>17.25</v>
      </c>
      <c r="BJ258" s="27">
        <v>3.24</v>
      </c>
      <c r="BK258" s="27">
        <v>67</v>
      </c>
      <c r="BL258" s="27">
        <v>11.71</v>
      </c>
      <c r="BM258" s="27">
        <v>12.43</v>
      </c>
    </row>
    <row r="259" spans="1:65" x14ac:dyDescent="0.25">
      <c r="A259" s="13">
        <v>5336500700</v>
      </c>
      <c r="B259" t="s">
        <v>669</v>
      </c>
      <c r="C259" t="s">
        <v>678</v>
      </c>
      <c r="D259" t="s">
        <v>679</v>
      </c>
      <c r="E259" s="27">
        <v>12.98</v>
      </c>
      <c r="F259" s="27">
        <v>5.3</v>
      </c>
      <c r="G259" s="27">
        <v>5.19</v>
      </c>
      <c r="H259" s="27">
        <v>2.819497809842932</v>
      </c>
      <c r="I259" s="27">
        <v>1.39</v>
      </c>
      <c r="J259" s="27">
        <v>4.8099999999999996</v>
      </c>
      <c r="K259" s="27">
        <v>4.83</v>
      </c>
      <c r="L259" s="27">
        <v>1.64</v>
      </c>
      <c r="M259" s="27">
        <v>4.32</v>
      </c>
      <c r="N259" s="27">
        <v>3.48</v>
      </c>
      <c r="O259" s="27">
        <v>0.76</v>
      </c>
      <c r="P259" s="27">
        <v>1.98</v>
      </c>
      <c r="Q259" s="27">
        <v>4.47</v>
      </c>
      <c r="R259" s="27">
        <v>4.5</v>
      </c>
      <c r="S259" s="27">
        <v>6.65</v>
      </c>
      <c r="T259" s="27">
        <v>4.22</v>
      </c>
      <c r="U259" s="27">
        <v>5.1100000000000003</v>
      </c>
      <c r="V259" s="27">
        <v>1.83</v>
      </c>
      <c r="W259" s="27">
        <v>2.58</v>
      </c>
      <c r="X259" s="27">
        <v>2.37</v>
      </c>
      <c r="Y259" s="27">
        <v>21.04</v>
      </c>
      <c r="Z259" s="27">
        <v>7.03</v>
      </c>
      <c r="AA259" s="27">
        <v>3.94</v>
      </c>
      <c r="AB259" s="27">
        <v>2.0299999999999998</v>
      </c>
      <c r="AC259" s="27">
        <v>3.99</v>
      </c>
      <c r="AD259" s="27">
        <v>2.68</v>
      </c>
      <c r="AE259" s="29">
        <v>1844.83</v>
      </c>
      <c r="AF259" s="29">
        <v>587407</v>
      </c>
      <c r="AG259" s="25">
        <v>6.4399999999999995</v>
      </c>
      <c r="AH259" s="29">
        <v>2767.2477668600191</v>
      </c>
      <c r="AI259" s="27" t="s">
        <v>837</v>
      </c>
      <c r="AJ259" s="27">
        <v>75.395071317229949</v>
      </c>
      <c r="AK259" s="27">
        <v>98.36276891369782</v>
      </c>
      <c r="AL259" s="27">
        <v>173.76</v>
      </c>
      <c r="AM259" s="27">
        <v>208.21455</v>
      </c>
      <c r="AN259" s="27">
        <v>77.69</v>
      </c>
      <c r="AO259" s="30">
        <v>4.0830000000000002</v>
      </c>
      <c r="AP259" s="27">
        <v>245.83</v>
      </c>
      <c r="AQ259" s="27">
        <v>141.19999999999999</v>
      </c>
      <c r="AR259" s="27">
        <v>172.11</v>
      </c>
      <c r="AS259" s="27">
        <v>11.75</v>
      </c>
      <c r="AT259" s="27">
        <v>436.67</v>
      </c>
      <c r="AU259" s="27">
        <v>6.25</v>
      </c>
      <c r="AV259" s="27">
        <v>14.29</v>
      </c>
      <c r="AW259" s="27">
        <v>4.99</v>
      </c>
      <c r="AX259" s="27">
        <v>35</v>
      </c>
      <c r="AY259" s="27">
        <v>43.4</v>
      </c>
      <c r="AZ259" s="27">
        <v>2.94</v>
      </c>
      <c r="BA259" s="27">
        <v>1.1599999999999999</v>
      </c>
      <c r="BB259" s="27">
        <v>20.61</v>
      </c>
      <c r="BC259" s="27">
        <v>48.25</v>
      </c>
      <c r="BD259" s="27">
        <v>31.2</v>
      </c>
      <c r="BE259" s="27">
        <v>40.75</v>
      </c>
      <c r="BF259" s="27">
        <v>116.67</v>
      </c>
      <c r="BG259" s="27">
        <v>13.332500000000001</v>
      </c>
      <c r="BH259" s="27">
        <v>13.25</v>
      </c>
      <c r="BI259" s="27">
        <v>16</v>
      </c>
      <c r="BJ259" s="27">
        <v>3.29</v>
      </c>
      <c r="BK259" s="27">
        <v>66.88</v>
      </c>
      <c r="BL259" s="27">
        <v>11.83</v>
      </c>
      <c r="BM259" s="27">
        <v>12.57</v>
      </c>
    </row>
    <row r="260" spans="1:65" x14ac:dyDescent="0.25">
      <c r="A260" s="13">
        <v>5342644800</v>
      </c>
      <c r="B260" t="s">
        <v>669</v>
      </c>
      <c r="C260" t="s">
        <v>862</v>
      </c>
      <c r="D260" t="s">
        <v>681</v>
      </c>
      <c r="E260" s="27">
        <v>12.85</v>
      </c>
      <c r="F260" s="27">
        <v>5.26</v>
      </c>
      <c r="G260" s="27">
        <v>5.85</v>
      </c>
      <c r="H260" s="27">
        <v>2.6858147240314136</v>
      </c>
      <c r="I260" s="27">
        <v>1.56</v>
      </c>
      <c r="J260" s="27">
        <v>5</v>
      </c>
      <c r="K260" s="27">
        <v>4.84</v>
      </c>
      <c r="L260" s="27">
        <v>1.66</v>
      </c>
      <c r="M260" s="27">
        <v>4.97</v>
      </c>
      <c r="N260" s="27">
        <v>3.61</v>
      </c>
      <c r="O260" s="27">
        <v>0.91</v>
      </c>
      <c r="P260" s="27">
        <v>1.99</v>
      </c>
      <c r="Q260" s="27">
        <v>4.6900000000000004</v>
      </c>
      <c r="R260" s="27">
        <v>4.83</v>
      </c>
      <c r="S260" s="27">
        <v>7.06</v>
      </c>
      <c r="T260" s="27">
        <v>4.91</v>
      </c>
      <c r="U260" s="27">
        <v>5.58</v>
      </c>
      <c r="V260" s="27">
        <v>2.08</v>
      </c>
      <c r="W260" s="27">
        <v>2.74</v>
      </c>
      <c r="X260" s="27">
        <v>2.4700000000000002</v>
      </c>
      <c r="Y260" s="27">
        <v>22.77</v>
      </c>
      <c r="Z260" s="27">
        <v>8.44</v>
      </c>
      <c r="AA260" s="27">
        <v>4.17</v>
      </c>
      <c r="AB260" s="27">
        <v>2.2400000000000002</v>
      </c>
      <c r="AC260" s="27">
        <v>4.38</v>
      </c>
      <c r="AD260" s="27">
        <v>2.87</v>
      </c>
      <c r="AE260" s="29">
        <v>3256.43</v>
      </c>
      <c r="AF260" s="29">
        <v>1009333</v>
      </c>
      <c r="AG260" s="25">
        <v>6.282</v>
      </c>
      <c r="AH260" s="29">
        <v>4676.7454645130574</v>
      </c>
      <c r="AI260" s="27">
        <v>192.91668271894824</v>
      </c>
      <c r="AJ260" s="27" t="s">
        <v>837</v>
      </c>
      <c r="AK260" s="27" t="s">
        <v>837</v>
      </c>
      <c r="AL260" s="27">
        <v>192.91668271894824</v>
      </c>
      <c r="AM260" s="27">
        <v>204.07905</v>
      </c>
      <c r="AN260" s="27">
        <v>75.599999999999994</v>
      </c>
      <c r="AO260" s="30">
        <v>4.1609999999999996</v>
      </c>
      <c r="AP260" s="27">
        <v>192.8</v>
      </c>
      <c r="AQ260" s="27">
        <v>229.25</v>
      </c>
      <c r="AR260" s="27">
        <v>145.33000000000001</v>
      </c>
      <c r="AS260" s="27">
        <v>12.54</v>
      </c>
      <c r="AT260" s="27">
        <v>362.43</v>
      </c>
      <c r="AU260" s="27">
        <v>5.67</v>
      </c>
      <c r="AV260" s="27">
        <v>12.77</v>
      </c>
      <c r="AW260" s="27">
        <v>5.99</v>
      </c>
      <c r="AX260" s="27">
        <v>45.6</v>
      </c>
      <c r="AY260" s="27">
        <v>68</v>
      </c>
      <c r="AZ260" s="27">
        <v>3.04</v>
      </c>
      <c r="BA260" s="27">
        <v>1.44</v>
      </c>
      <c r="BB260" s="27">
        <v>22.84</v>
      </c>
      <c r="BC260" s="27">
        <v>38.74</v>
      </c>
      <c r="BD260" s="27">
        <v>33.33</v>
      </c>
      <c r="BE260" s="27">
        <v>42.9</v>
      </c>
      <c r="BF260" s="27">
        <v>87.7</v>
      </c>
      <c r="BG260" s="27">
        <v>20.043333333333333</v>
      </c>
      <c r="BH260" s="27">
        <v>16.09</v>
      </c>
      <c r="BI260" s="27">
        <v>22.83</v>
      </c>
      <c r="BJ260" s="27">
        <v>4.1399999999999997</v>
      </c>
      <c r="BK260" s="27">
        <v>81.5</v>
      </c>
      <c r="BL260" s="27">
        <v>12.52</v>
      </c>
      <c r="BM260" s="27">
        <v>13.05</v>
      </c>
    </row>
    <row r="261" spans="1:65" x14ac:dyDescent="0.25">
      <c r="A261" s="13">
        <v>5344060840</v>
      </c>
      <c r="B261" t="s">
        <v>669</v>
      </c>
      <c r="C261" t="s">
        <v>682</v>
      </c>
      <c r="D261" t="s">
        <v>683</v>
      </c>
      <c r="E261" s="27">
        <v>13.21</v>
      </c>
      <c r="F261" s="27">
        <v>5.53</v>
      </c>
      <c r="G261" s="27">
        <v>5.31</v>
      </c>
      <c r="H261" s="27">
        <v>1.8594101935602094</v>
      </c>
      <c r="I261" s="27">
        <v>1.38</v>
      </c>
      <c r="J261" s="27">
        <v>4.9400000000000004</v>
      </c>
      <c r="K261" s="27">
        <v>4.75</v>
      </c>
      <c r="L261" s="27">
        <v>1.66</v>
      </c>
      <c r="M261" s="27">
        <v>4.4400000000000004</v>
      </c>
      <c r="N261" s="27">
        <v>3.48</v>
      </c>
      <c r="O261" s="27">
        <v>0.96</v>
      </c>
      <c r="P261" s="27">
        <v>1.98</v>
      </c>
      <c r="Q261" s="27">
        <v>4.42</v>
      </c>
      <c r="R261" s="27">
        <v>4.55</v>
      </c>
      <c r="S261" s="27">
        <v>6.5</v>
      </c>
      <c r="T261" s="27">
        <v>4.45</v>
      </c>
      <c r="U261" s="27">
        <v>5.21</v>
      </c>
      <c r="V261" s="27">
        <v>1.91</v>
      </c>
      <c r="W261" s="27">
        <v>2.63</v>
      </c>
      <c r="X261" s="27">
        <v>2.35</v>
      </c>
      <c r="Y261" s="27">
        <v>21.22</v>
      </c>
      <c r="Z261" s="27">
        <v>6.61</v>
      </c>
      <c r="AA261" s="27">
        <v>4</v>
      </c>
      <c r="AB261" s="27">
        <v>2.08</v>
      </c>
      <c r="AC261" s="27">
        <v>4.12</v>
      </c>
      <c r="AD261" s="27">
        <v>2.67</v>
      </c>
      <c r="AE261" s="29">
        <v>1216</v>
      </c>
      <c r="AF261" s="29">
        <v>494207</v>
      </c>
      <c r="AG261" s="25">
        <v>6.4560000000000004</v>
      </c>
      <c r="AH261" s="29">
        <v>2332.0781057473982</v>
      </c>
      <c r="AI261" s="27" t="s">
        <v>837</v>
      </c>
      <c r="AJ261" s="27">
        <v>64.374460035559579</v>
      </c>
      <c r="AK261" s="27">
        <v>102.86422747002176</v>
      </c>
      <c r="AL261" s="27">
        <v>167.23000000000002</v>
      </c>
      <c r="AM261" s="27">
        <v>202.20405</v>
      </c>
      <c r="AN261" s="27">
        <v>57.33</v>
      </c>
      <c r="AO261" s="30">
        <v>3.6204999999999998</v>
      </c>
      <c r="AP261" s="27">
        <v>162.33000000000001</v>
      </c>
      <c r="AQ261" s="27">
        <v>162.5</v>
      </c>
      <c r="AR261" s="27">
        <v>118.33</v>
      </c>
      <c r="AS261" s="27">
        <v>11.35</v>
      </c>
      <c r="AT261" s="27">
        <v>470</v>
      </c>
      <c r="AU261" s="27">
        <v>6.5</v>
      </c>
      <c r="AV261" s="27">
        <v>11.59</v>
      </c>
      <c r="AW261" s="27">
        <v>4.99</v>
      </c>
      <c r="AX261" s="27">
        <v>29</v>
      </c>
      <c r="AY261" s="27">
        <v>50</v>
      </c>
      <c r="AZ261" s="27">
        <v>3.03</v>
      </c>
      <c r="BA261" s="27">
        <v>1.31</v>
      </c>
      <c r="BB261" s="27">
        <v>17.329999999999998</v>
      </c>
      <c r="BC261" s="27">
        <v>25</v>
      </c>
      <c r="BD261" s="27">
        <v>22.25</v>
      </c>
      <c r="BE261" s="27">
        <v>30.5</v>
      </c>
      <c r="BF261" s="27">
        <v>75</v>
      </c>
      <c r="BG261" s="27">
        <v>10.832500000000001</v>
      </c>
      <c r="BH261" s="27">
        <v>15.06</v>
      </c>
      <c r="BI261" s="27">
        <v>23.8</v>
      </c>
      <c r="BJ261" s="27">
        <v>3.29</v>
      </c>
      <c r="BK261" s="27">
        <v>59</v>
      </c>
      <c r="BL261" s="27">
        <v>11.82</v>
      </c>
      <c r="BM261" s="27">
        <v>12.56</v>
      </c>
    </row>
    <row r="262" spans="1:65" x14ac:dyDescent="0.25">
      <c r="A262" s="13">
        <v>5345104880</v>
      </c>
      <c r="B262" t="s">
        <v>669</v>
      </c>
      <c r="C262" t="s">
        <v>886</v>
      </c>
      <c r="D262" t="s">
        <v>887</v>
      </c>
      <c r="E262" s="27">
        <v>13.24</v>
      </c>
      <c r="F262" s="27">
        <v>5.35</v>
      </c>
      <c r="G262" s="27">
        <v>5.48</v>
      </c>
      <c r="H262" s="27">
        <v>2.6736617162303666</v>
      </c>
      <c r="I262" s="27">
        <v>1.44</v>
      </c>
      <c r="J262" s="27">
        <v>5.01</v>
      </c>
      <c r="K262" s="27">
        <v>4.7699999999999996</v>
      </c>
      <c r="L262" s="27">
        <v>1.66</v>
      </c>
      <c r="M262" s="27">
        <v>4.74</v>
      </c>
      <c r="N262" s="27">
        <v>3.48</v>
      </c>
      <c r="O262" s="27">
        <v>0.91</v>
      </c>
      <c r="P262" s="27">
        <v>1.98</v>
      </c>
      <c r="Q262" s="27">
        <v>4.5199999999999996</v>
      </c>
      <c r="R262" s="27">
        <v>4.67</v>
      </c>
      <c r="S262" s="27">
        <v>6.69</v>
      </c>
      <c r="T262" s="27">
        <v>4.67</v>
      </c>
      <c r="U262" s="27">
        <v>5.61</v>
      </c>
      <c r="V262" s="27">
        <v>1.94</v>
      </c>
      <c r="W262" s="27">
        <v>2.68</v>
      </c>
      <c r="X262" s="27">
        <v>2.2999999999999998</v>
      </c>
      <c r="Y262" s="27">
        <v>22.23</v>
      </c>
      <c r="Z262" s="27">
        <v>7.56</v>
      </c>
      <c r="AA262" s="27">
        <v>4.0199999999999996</v>
      </c>
      <c r="AB262" s="27">
        <v>2.13</v>
      </c>
      <c r="AC262" s="27">
        <v>4.29</v>
      </c>
      <c r="AD262" s="27">
        <v>2.83</v>
      </c>
      <c r="AE262" s="29">
        <v>2152.75</v>
      </c>
      <c r="AF262" s="29">
        <v>609973</v>
      </c>
      <c r="AG262" s="25">
        <v>6.4519999999999991</v>
      </c>
      <c r="AH262" s="29">
        <v>2877.1569855515013</v>
      </c>
      <c r="AI262" s="27" t="s">
        <v>837</v>
      </c>
      <c r="AJ262" s="27">
        <v>69.939391337819487</v>
      </c>
      <c r="AK262" s="27">
        <v>98.66159141369782</v>
      </c>
      <c r="AL262" s="27">
        <v>168.6</v>
      </c>
      <c r="AM262" s="27">
        <v>204.64755</v>
      </c>
      <c r="AN262" s="27">
        <v>84</v>
      </c>
      <c r="AO262" s="30">
        <v>4.1609999999999996</v>
      </c>
      <c r="AP262" s="27">
        <v>172.5</v>
      </c>
      <c r="AQ262" s="27">
        <v>196.67</v>
      </c>
      <c r="AR262" s="27">
        <v>130.33000000000001</v>
      </c>
      <c r="AS262" s="27">
        <v>11.74</v>
      </c>
      <c r="AT262" s="27">
        <v>541.67999999999995</v>
      </c>
      <c r="AU262" s="27">
        <v>6.22</v>
      </c>
      <c r="AV262" s="27">
        <v>13.99</v>
      </c>
      <c r="AW262" s="27">
        <v>5.92</v>
      </c>
      <c r="AX262" s="27">
        <v>23</v>
      </c>
      <c r="AY262" s="27">
        <v>47.5</v>
      </c>
      <c r="AZ262" s="27">
        <v>3.01</v>
      </c>
      <c r="BA262" s="27">
        <v>1.4</v>
      </c>
      <c r="BB262" s="27">
        <v>24.17</v>
      </c>
      <c r="BC262" s="27">
        <v>48.66</v>
      </c>
      <c r="BD262" s="27">
        <v>28.5</v>
      </c>
      <c r="BE262" s="27">
        <v>41.99</v>
      </c>
      <c r="BF262" s="27">
        <v>85</v>
      </c>
      <c r="BG262" s="27">
        <v>10</v>
      </c>
      <c r="BH262" s="27">
        <v>12.46</v>
      </c>
      <c r="BI262" s="27">
        <v>18.38</v>
      </c>
      <c r="BJ262" s="27">
        <v>4.1399999999999997</v>
      </c>
      <c r="BK262" s="27">
        <v>75.8</v>
      </c>
      <c r="BL262" s="27">
        <v>12.1</v>
      </c>
      <c r="BM262" s="27">
        <v>13.03</v>
      </c>
    </row>
    <row r="263" spans="1:65" x14ac:dyDescent="0.25">
      <c r="A263" s="13">
        <v>5349420950</v>
      </c>
      <c r="B263" t="s">
        <v>669</v>
      </c>
      <c r="C263" t="s">
        <v>686</v>
      </c>
      <c r="D263" t="s">
        <v>687</v>
      </c>
      <c r="E263" s="27">
        <v>13.24</v>
      </c>
      <c r="F263" s="27">
        <v>5.34</v>
      </c>
      <c r="G263" s="27">
        <v>5.29</v>
      </c>
      <c r="H263" s="27">
        <v>2.0781643339790579</v>
      </c>
      <c r="I263" s="27">
        <v>1.26</v>
      </c>
      <c r="J263" s="27">
        <v>5.08</v>
      </c>
      <c r="K263" s="27">
        <v>4.72</v>
      </c>
      <c r="L263" s="27">
        <v>1.68</v>
      </c>
      <c r="M263" s="27">
        <v>4.5</v>
      </c>
      <c r="N263" s="27">
        <v>3.48</v>
      </c>
      <c r="O263" s="27">
        <v>0.69</v>
      </c>
      <c r="P263" s="27">
        <v>1.98</v>
      </c>
      <c r="Q263" s="27">
        <v>4.45</v>
      </c>
      <c r="R263" s="27">
        <v>4.5599999999999996</v>
      </c>
      <c r="S263" s="27">
        <v>6.62</v>
      </c>
      <c r="T263" s="27">
        <v>4.55</v>
      </c>
      <c r="U263" s="27">
        <v>5.04</v>
      </c>
      <c r="V263" s="27">
        <v>2.06</v>
      </c>
      <c r="W263" s="27">
        <v>2.63</v>
      </c>
      <c r="X263" s="27">
        <v>2.2000000000000002</v>
      </c>
      <c r="Y263" s="27">
        <v>20.97</v>
      </c>
      <c r="Z263" s="27">
        <v>6.36</v>
      </c>
      <c r="AA263" s="27">
        <v>3.95</v>
      </c>
      <c r="AB263" s="27">
        <v>2.1800000000000002</v>
      </c>
      <c r="AC263" s="27">
        <v>3.99</v>
      </c>
      <c r="AD263" s="27">
        <v>2.61</v>
      </c>
      <c r="AE263" s="29">
        <v>1003</v>
      </c>
      <c r="AF263" s="29">
        <v>463950</v>
      </c>
      <c r="AG263" s="25">
        <v>6.5628571428571423</v>
      </c>
      <c r="AH263" s="29">
        <v>2213.7634546053109</v>
      </c>
      <c r="AI263" s="27" t="s">
        <v>837</v>
      </c>
      <c r="AJ263" s="27">
        <v>70.484462728102201</v>
      </c>
      <c r="AK263" s="27">
        <v>93.024276445804801</v>
      </c>
      <c r="AL263" s="27">
        <v>163.5</v>
      </c>
      <c r="AM263" s="27">
        <v>191.57955000000001</v>
      </c>
      <c r="AN263" s="27">
        <v>62.75</v>
      </c>
      <c r="AO263" s="30">
        <v>3.7294999999999998</v>
      </c>
      <c r="AP263" s="27">
        <v>206.6</v>
      </c>
      <c r="AQ263" s="27">
        <v>135.6</v>
      </c>
      <c r="AR263" s="27">
        <v>122.33</v>
      </c>
      <c r="AS263" s="27">
        <v>11.45</v>
      </c>
      <c r="AT263" s="27">
        <v>521.55999999999995</v>
      </c>
      <c r="AU263" s="27">
        <v>5.49</v>
      </c>
      <c r="AV263" s="27">
        <v>13.07</v>
      </c>
      <c r="AW263" s="27">
        <v>4.8899999999999997</v>
      </c>
      <c r="AX263" s="27">
        <v>30</v>
      </c>
      <c r="AY263" s="27">
        <v>33.33</v>
      </c>
      <c r="AZ263" s="27">
        <v>3.01</v>
      </c>
      <c r="BA263" s="27">
        <v>1.04</v>
      </c>
      <c r="BB263" s="27">
        <v>23.75</v>
      </c>
      <c r="BC263" s="27">
        <v>37.25</v>
      </c>
      <c r="BD263" s="27">
        <v>25.32</v>
      </c>
      <c r="BE263" s="27">
        <v>36.47</v>
      </c>
      <c r="BF263" s="27">
        <v>92.48</v>
      </c>
      <c r="BG263" s="27">
        <v>10</v>
      </c>
      <c r="BH263" s="27">
        <v>14</v>
      </c>
      <c r="BI263" s="27">
        <v>13.67</v>
      </c>
      <c r="BJ263" s="27">
        <v>2.88</v>
      </c>
      <c r="BK263" s="27">
        <v>65</v>
      </c>
      <c r="BL263" s="27">
        <v>11.86</v>
      </c>
      <c r="BM263" s="27">
        <v>12.45</v>
      </c>
    </row>
    <row r="264" spans="1:65" x14ac:dyDescent="0.25">
      <c r="A264" s="13">
        <v>5416620200</v>
      </c>
      <c r="B264" t="s">
        <v>688</v>
      </c>
      <c r="C264" t="s">
        <v>848</v>
      </c>
      <c r="D264" t="s">
        <v>849</v>
      </c>
      <c r="E264" s="27">
        <v>13.07</v>
      </c>
      <c r="F264" s="27">
        <v>5.32</v>
      </c>
      <c r="G264" s="27">
        <v>5.23</v>
      </c>
      <c r="H264" s="27">
        <v>1.37</v>
      </c>
      <c r="I264" s="27">
        <v>1.07</v>
      </c>
      <c r="J264" s="27">
        <v>4.82</v>
      </c>
      <c r="K264" s="27">
        <v>5.36</v>
      </c>
      <c r="L264" s="27">
        <v>1.62</v>
      </c>
      <c r="M264" s="27">
        <v>4.62</v>
      </c>
      <c r="N264" s="27">
        <v>4.37</v>
      </c>
      <c r="O264" s="27">
        <v>0.7</v>
      </c>
      <c r="P264" s="27">
        <v>1.57</v>
      </c>
      <c r="Q264" s="27">
        <v>3.85</v>
      </c>
      <c r="R264" s="27">
        <v>4.4800000000000004</v>
      </c>
      <c r="S264" s="27">
        <v>6.56</v>
      </c>
      <c r="T264" s="27">
        <v>3.93</v>
      </c>
      <c r="U264" s="27">
        <v>5.34</v>
      </c>
      <c r="V264" s="27">
        <v>1.44</v>
      </c>
      <c r="W264" s="27">
        <v>2.34</v>
      </c>
      <c r="X264" s="27">
        <v>1.84</v>
      </c>
      <c r="Y264" s="27">
        <v>18.920000000000002</v>
      </c>
      <c r="Z264" s="27">
        <v>7.65</v>
      </c>
      <c r="AA264" s="27">
        <v>3.94</v>
      </c>
      <c r="AB264" s="27">
        <v>1.9</v>
      </c>
      <c r="AC264" s="27">
        <v>3.64</v>
      </c>
      <c r="AD264" s="27">
        <v>2.6</v>
      </c>
      <c r="AE264" s="29">
        <v>997.8</v>
      </c>
      <c r="AF264" s="29">
        <v>266633</v>
      </c>
      <c r="AG264" s="25">
        <v>7.1249999999999991</v>
      </c>
      <c r="AH264" s="29">
        <v>1347.2669326751341</v>
      </c>
      <c r="AI264" s="27" t="s">
        <v>837</v>
      </c>
      <c r="AJ264" s="27">
        <v>79.296458433333342</v>
      </c>
      <c r="AK264" s="27">
        <v>109.98745642629478</v>
      </c>
      <c r="AL264" s="27">
        <v>189.29</v>
      </c>
      <c r="AM264" s="27">
        <v>186.96915000000001</v>
      </c>
      <c r="AN264" s="27">
        <v>64</v>
      </c>
      <c r="AO264" s="30">
        <v>3.2424999999999997</v>
      </c>
      <c r="AP264" s="27">
        <v>163</v>
      </c>
      <c r="AQ264" s="27">
        <v>158.5</v>
      </c>
      <c r="AR264" s="27">
        <v>112</v>
      </c>
      <c r="AS264" s="27">
        <v>10.42</v>
      </c>
      <c r="AT264" s="27">
        <v>343.86</v>
      </c>
      <c r="AU264" s="27">
        <v>5.42</v>
      </c>
      <c r="AV264" s="27">
        <v>11.19</v>
      </c>
      <c r="AW264" s="27">
        <v>4.99</v>
      </c>
      <c r="AX264" s="27">
        <v>12</v>
      </c>
      <c r="AY264" s="27">
        <v>45</v>
      </c>
      <c r="AZ264" s="27">
        <v>2.96</v>
      </c>
      <c r="BA264" s="27">
        <v>1.36</v>
      </c>
      <c r="BB264" s="27">
        <v>22.15</v>
      </c>
      <c r="BC264" s="27">
        <v>39.020000000000003</v>
      </c>
      <c r="BD264" s="27">
        <v>26.5</v>
      </c>
      <c r="BE264" s="27">
        <v>26.52</v>
      </c>
      <c r="BF264" s="27">
        <v>92.5</v>
      </c>
      <c r="BG264" s="27">
        <v>9.99</v>
      </c>
      <c r="BH264" s="27">
        <v>12.47</v>
      </c>
      <c r="BI264" s="27">
        <v>15</v>
      </c>
      <c r="BJ264" s="27">
        <v>3.29</v>
      </c>
      <c r="BK264" s="27">
        <v>95</v>
      </c>
      <c r="BL264" s="27">
        <v>10.66</v>
      </c>
      <c r="BM264" s="27">
        <v>14.39</v>
      </c>
    </row>
    <row r="265" spans="1:65" x14ac:dyDescent="0.25">
      <c r="A265" s="13">
        <v>5434060550</v>
      </c>
      <c r="B265" t="s">
        <v>688</v>
      </c>
      <c r="C265" t="s">
        <v>689</v>
      </c>
      <c r="D265" t="s">
        <v>690</v>
      </c>
      <c r="E265" s="27">
        <v>13.22</v>
      </c>
      <c r="F265" s="27">
        <v>5.34</v>
      </c>
      <c r="G265" s="27">
        <v>4.82</v>
      </c>
      <c r="H265" s="27">
        <v>1.37</v>
      </c>
      <c r="I265" s="27">
        <v>1.06</v>
      </c>
      <c r="J265" s="27">
        <v>4.55</v>
      </c>
      <c r="K265" s="27">
        <v>5.0199999999999996</v>
      </c>
      <c r="L265" s="27">
        <v>1.63</v>
      </c>
      <c r="M265" s="27">
        <v>4.08</v>
      </c>
      <c r="N265" s="27">
        <v>5.19</v>
      </c>
      <c r="O265" s="27">
        <v>0.74</v>
      </c>
      <c r="P265" s="27">
        <v>1.57</v>
      </c>
      <c r="Q265" s="27">
        <v>3.68</v>
      </c>
      <c r="R265" s="27">
        <v>4.42</v>
      </c>
      <c r="S265" s="27">
        <v>6.29</v>
      </c>
      <c r="T265" s="27">
        <v>3.71</v>
      </c>
      <c r="U265" s="27">
        <v>5.21</v>
      </c>
      <c r="V265" s="27">
        <v>1.44</v>
      </c>
      <c r="W265" s="27">
        <v>2.25</v>
      </c>
      <c r="X265" s="27">
        <v>1.83</v>
      </c>
      <c r="Y265" s="27">
        <v>18.71</v>
      </c>
      <c r="Z265" s="27">
        <v>6.55</v>
      </c>
      <c r="AA265" s="27">
        <v>3.4</v>
      </c>
      <c r="AB265" s="27">
        <v>1.72</v>
      </c>
      <c r="AC265" s="27">
        <v>3.59</v>
      </c>
      <c r="AD265" s="27">
        <v>2.5</v>
      </c>
      <c r="AE265" s="29">
        <v>946.67</v>
      </c>
      <c r="AF265" s="29">
        <v>389637</v>
      </c>
      <c r="AG265" s="25">
        <v>7.25</v>
      </c>
      <c r="AH265" s="29">
        <v>1993.5083942419083</v>
      </c>
      <c r="AI265" s="27" t="s">
        <v>837</v>
      </c>
      <c r="AJ265" s="27">
        <v>71.086404058333329</v>
      </c>
      <c r="AK265" s="27">
        <v>100.78399059329797</v>
      </c>
      <c r="AL265" s="27">
        <v>171.87</v>
      </c>
      <c r="AM265" s="27">
        <v>185.35499999999999</v>
      </c>
      <c r="AN265" s="27">
        <v>45.59</v>
      </c>
      <c r="AO265" s="30">
        <v>3.4634999999999998</v>
      </c>
      <c r="AP265" s="27">
        <v>126.67</v>
      </c>
      <c r="AQ265" s="27">
        <v>126.12</v>
      </c>
      <c r="AR265" s="27">
        <v>104.33</v>
      </c>
      <c r="AS265" s="27">
        <v>10.18</v>
      </c>
      <c r="AT265" s="27">
        <v>354</v>
      </c>
      <c r="AU265" s="27">
        <v>6.38</v>
      </c>
      <c r="AV265" s="27">
        <v>11.29</v>
      </c>
      <c r="AW265" s="27">
        <v>4.99</v>
      </c>
      <c r="AX265" s="27">
        <v>30</v>
      </c>
      <c r="AY265" s="27">
        <v>47.5</v>
      </c>
      <c r="AZ265" s="27">
        <v>3.21</v>
      </c>
      <c r="BA265" s="27">
        <v>1.0900000000000001</v>
      </c>
      <c r="BB265" s="27">
        <v>18.079999999999998</v>
      </c>
      <c r="BC265" s="27">
        <v>34.18</v>
      </c>
      <c r="BD265" s="27">
        <v>23.51</v>
      </c>
      <c r="BE265" s="27">
        <v>24.06</v>
      </c>
      <c r="BF265" s="27">
        <v>75</v>
      </c>
      <c r="BG265" s="27">
        <v>8.3333333333333339</v>
      </c>
      <c r="BH265" s="27">
        <v>10.54</v>
      </c>
      <c r="BI265" s="27">
        <v>18</v>
      </c>
      <c r="BJ265" s="27">
        <v>2.64</v>
      </c>
      <c r="BK265" s="27">
        <v>67</v>
      </c>
      <c r="BL265" s="27">
        <v>10.47</v>
      </c>
      <c r="BM265" s="27">
        <v>12.75</v>
      </c>
    </row>
    <row r="266" spans="1:65" x14ac:dyDescent="0.25">
      <c r="A266" s="13">
        <v>5520740250</v>
      </c>
      <c r="B266" t="s">
        <v>691</v>
      </c>
      <c r="C266" t="s">
        <v>692</v>
      </c>
      <c r="D266" t="s">
        <v>693</v>
      </c>
      <c r="E266" s="27">
        <v>13.41</v>
      </c>
      <c r="F266" s="27">
        <v>5.37</v>
      </c>
      <c r="G266" s="27">
        <v>4.3899999999999997</v>
      </c>
      <c r="H266" s="27">
        <v>1.65</v>
      </c>
      <c r="I266" s="27">
        <v>1.06</v>
      </c>
      <c r="J266" s="27">
        <v>4.58</v>
      </c>
      <c r="K266" s="27">
        <v>4.5</v>
      </c>
      <c r="L266" s="27">
        <v>1.64</v>
      </c>
      <c r="M266" s="27">
        <v>4.33</v>
      </c>
      <c r="N266" s="27">
        <v>3.25</v>
      </c>
      <c r="O266" s="27">
        <v>0.79</v>
      </c>
      <c r="P266" s="27">
        <v>1.98</v>
      </c>
      <c r="Q266" s="27">
        <v>3.73</v>
      </c>
      <c r="R266" s="27">
        <v>4.46</v>
      </c>
      <c r="S266" s="27">
        <v>6.31</v>
      </c>
      <c r="T266" s="27">
        <v>3.77</v>
      </c>
      <c r="U266" s="27">
        <v>5.09</v>
      </c>
      <c r="V266" s="27">
        <v>1.58</v>
      </c>
      <c r="W266" s="27">
        <v>2.41</v>
      </c>
      <c r="X266" s="27">
        <v>1.88</v>
      </c>
      <c r="Y266" s="27">
        <v>18.39</v>
      </c>
      <c r="Z266" s="27">
        <v>7</v>
      </c>
      <c r="AA266" s="27">
        <v>3.59</v>
      </c>
      <c r="AB266" s="27">
        <v>1.84</v>
      </c>
      <c r="AC266" s="27">
        <v>3.55</v>
      </c>
      <c r="AD266" s="27">
        <v>2.4500000000000002</v>
      </c>
      <c r="AE266" s="29">
        <v>1466.5</v>
      </c>
      <c r="AF266" s="29">
        <v>380267</v>
      </c>
      <c r="AG266" s="25">
        <v>7.2700000000000005</v>
      </c>
      <c r="AH266" s="29">
        <v>1949.438829499255</v>
      </c>
      <c r="AI266" s="27" t="s">
        <v>837</v>
      </c>
      <c r="AJ266" s="27">
        <v>105.9409157728591</v>
      </c>
      <c r="AK266" s="27">
        <v>86.712331288877479</v>
      </c>
      <c r="AL266" s="27">
        <v>192.64999999999998</v>
      </c>
      <c r="AM266" s="27">
        <v>220.8708</v>
      </c>
      <c r="AN266" s="27">
        <v>68.66</v>
      </c>
      <c r="AO266" s="30">
        <v>3.3054999999999999</v>
      </c>
      <c r="AP266" s="27">
        <v>125</v>
      </c>
      <c r="AQ266" s="27">
        <v>169</v>
      </c>
      <c r="AR266" s="27">
        <v>108</v>
      </c>
      <c r="AS266" s="27">
        <v>10.18</v>
      </c>
      <c r="AT266" s="27">
        <v>491.36</v>
      </c>
      <c r="AU266" s="27">
        <v>4.99</v>
      </c>
      <c r="AV266" s="27">
        <v>11.87</v>
      </c>
      <c r="AW266" s="27">
        <v>4.99</v>
      </c>
      <c r="AX266" s="27">
        <v>20</v>
      </c>
      <c r="AY266" s="27">
        <v>38</v>
      </c>
      <c r="AZ266" s="27">
        <v>3.25</v>
      </c>
      <c r="BA266" s="27">
        <v>1.1599999999999999</v>
      </c>
      <c r="BB266" s="27">
        <v>15.57</v>
      </c>
      <c r="BC266" s="27">
        <v>44.99</v>
      </c>
      <c r="BD266" s="27">
        <v>30</v>
      </c>
      <c r="BE266" s="27">
        <v>42.88</v>
      </c>
      <c r="BF266" s="27">
        <v>115.98</v>
      </c>
      <c r="BG266" s="27">
        <v>3.9166666666666665</v>
      </c>
      <c r="BH266" s="27">
        <v>10</v>
      </c>
      <c r="BI266" s="27">
        <v>17</v>
      </c>
      <c r="BJ266" s="27">
        <v>3.48</v>
      </c>
      <c r="BK266" s="27">
        <v>64</v>
      </c>
      <c r="BL266" s="27">
        <v>8.7100000000000009</v>
      </c>
      <c r="BM266" s="27">
        <v>10.97</v>
      </c>
    </row>
    <row r="267" spans="1:65" x14ac:dyDescent="0.25">
      <c r="A267" s="13">
        <v>5522540275</v>
      </c>
      <c r="B267" t="s">
        <v>691</v>
      </c>
      <c r="C267" t="s">
        <v>694</v>
      </c>
      <c r="D267" t="s">
        <v>695</v>
      </c>
      <c r="E267" s="27">
        <v>13.53</v>
      </c>
      <c r="F267" s="27">
        <v>5.33</v>
      </c>
      <c r="G267" s="27">
        <v>4.95</v>
      </c>
      <c r="H267" s="27">
        <v>1.49</v>
      </c>
      <c r="I267" s="27">
        <v>1.0900000000000001</v>
      </c>
      <c r="J267" s="27">
        <v>4.66</v>
      </c>
      <c r="K267" s="27">
        <v>4.93</v>
      </c>
      <c r="L267" s="27">
        <v>1.59</v>
      </c>
      <c r="M267" s="27">
        <v>4.54</v>
      </c>
      <c r="N267" s="27">
        <v>3.23</v>
      </c>
      <c r="O267" s="27">
        <v>0.69</v>
      </c>
      <c r="P267" s="27">
        <v>1.98</v>
      </c>
      <c r="Q267" s="27">
        <v>3.73</v>
      </c>
      <c r="R267" s="27">
        <v>4.46</v>
      </c>
      <c r="S267" s="27">
        <v>6.53</v>
      </c>
      <c r="T267" s="27">
        <v>4.1100000000000003</v>
      </c>
      <c r="U267" s="27">
        <v>5.32</v>
      </c>
      <c r="V267" s="27">
        <v>1.52</v>
      </c>
      <c r="W267" s="27">
        <v>2.48</v>
      </c>
      <c r="X267" s="27">
        <v>1.89</v>
      </c>
      <c r="Y267" s="27">
        <v>19.079999999999998</v>
      </c>
      <c r="Z267" s="27">
        <v>7.5</v>
      </c>
      <c r="AA267" s="27">
        <v>3.82</v>
      </c>
      <c r="AB267" s="27">
        <v>1.69</v>
      </c>
      <c r="AC267" s="27">
        <v>3.69</v>
      </c>
      <c r="AD267" s="27">
        <v>2.54</v>
      </c>
      <c r="AE267" s="29">
        <v>958.33</v>
      </c>
      <c r="AF267" s="29">
        <v>298920</v>
      </c>
      <c r="AG267" s="25">
        <v>6.83</v>
      </c>
      <c r="AH267" s="29">
        <v>1466.0339503132388</v>
      </c>
      <c r="AI267" s="27" t="s">
        <v>837</v>
      </c>
      <c r="AJ267" s="27">
        <v>99.043710974999996</v>
      </c>
      <c r="AK267" s="27">
        <v>108.29275487126398</v>
      </c>
      <c r="AL267" s="27">
        <v>207.33</v>
      </c>
      <c r="AM267" s="27">
        <v>187.04955000000001</v>
      </c>
      <c r="AN267" s="27">
        <v>66.59</v>
      </c>
      <c r="AO267" s="30">
        <v>3.1715</v>
      </c>
      <c r="AP267" s="27">
        <v>127.25</v>
      </c>
      <c r="AQ267" s="27">
        <v>214</v>
      </c>
      <c r="AR267" s="27">
        <v>103</v>
      </c>
      <c r="AS267" s="27">
        <v>10.28</v>
      </c>
      <c r="AT267" s="27">
        <v>485.6</v>
      </c>
      <c r="AU267" s="27">
        <v>5.39</v>
      </c>
      <c r="AV267" s="27">
        <v>10.34</v>
      </c>
      <c r="AW267" s="27">
        <v>4.99</v>
      </c>
      <c r="AX267" s="27">
        <v>22.5</v>
      </c>
      <c r="AY267" s="27">
        <v>28.5</v>
      </c>
      <c r="AZ267" s="27">
        <v>3.13</v>
      </c>
      <c r="BA267" s="27">
        <v>1.23</v>
      </c>
      <c r="BB267" s="27">
        <v>20.73</v>
      </c>
      <c r="BC267" s="27">
        <v>36.99</v>
      </c>
      <c r="BD267" s="27">
        <v>42</v>
      </c>
      <c r="BE267" s="27">
        <v>35.04</v>
      </c>
      <c r="BF267" s="27">
        <v>105.36</v>
      </c>
      <c r="BG267" s="27">
        <v>11.325833333333334</v>
      </c>
      <c r="BH267" s="27">
        <v>8.75</v>
      </c>
      <c r="BI267" s="27">
        <v>11</v>
      </c>
      <c r="BJ267" s="27">
        <v>3.19</v>
      </c>
      <c r="BK267" s="27">
        <v>70.75</v>
      </c>
      <c r="BL267" s="27">
        <v>8.91</v>
      </c>
      <c r="BM267" s="27">
        <v>13.43</v>
      </c>
    </row>
    <row r="268" spans="1:65" x14ac:dyDescent="0.25">
      <c r="A268" s="13">
        <v>5524580300</v>
      </c>
      <c r="B268" t="s">
        <v>691</v>
      </c>
      <c r="C268" t="s">
        <v>696</v>
      </c>
      <c r="D268" t="s">
        <v>697</v>
      </c>
      <c r="E268" s="27">
        <v>13.16</v>
      </c>
      <c r="F268" s="27">
        <v>5.57</v>
      </c>
      <c r="G268" s="27">
        <v>4.9249999999999998</v>
      </c>
      <c r="H268" s="27">
        <v>1.51</v>
      </c>
      <c r="I268" s="27">
        <v>1.1399999999999999</v>
      </c>
      <c r="J268" s="27">
        <v>4.6900000000000004</v>
      </c>
      <c r="K268" s="27">
        <v>3.5049999999999999</v>
      </c>
      <c r="L268" s="27">
        <v>1.395</v>
      </c>
      <c r="M268" s="27">
        <v>4.1100000000000003</v>
      </c>
      <c r="N268" s="27">
        <v>2.9249999999999998</v>
      </c>
      <c r="O268" s="27">
        <v>0.64</v>
      </c>
      <c r="P268" s="27">
        <v>1.84</v>
      </c>
      <c r="Q268" s="27">
        <v>3.92</v>
      </c>
      <c r="R268" s="27">
        <v>4.17</v>
      </c>
      <c r="S268" s="27">
        <v>5.12</v>
      </c>
      <c r="T268" s="27">
        <v>3.32</v>
      </c>
      <c r="U268" s="27">
        <v>4.7949999999999999</v>
      </c>
      <c r="V268" s="27">
        <v>1.41</v>
      </c>
      <c r="W268" s="27">
        <v>2.3250000000000002</v>
      </c>
      <c r="X268" s="27">
        <v>1.845</v>
      </c>
      <c r="Y268" s="27">
        <v>18.97</v>
      </c>
      <c r="Z268" s="27">
        <v>6.3150000000000004</v>
      </c>
      <c r="AA268" s="27">
        <v>3.59</v>
      </c>
      <c r="AB268" s="27">
        <v>1.46</v>
      </c>
      <c r="AC268" s="27">
        <v>3.3050000000000002</v>
      </c>
      <c r="AD268" s="27">
        <v>2.41</v>
      </c>
      <c r="AE268" s="29">
        <v>922.5</v>
      </c>
      <c r="AF268" s="29">
        <v>401310</v>
      </c>
      <c r="AG268" s="25">
        <v>6.4550000000000001</v>
      </c>
      <c r="AH268" s="29">
        <v>1893.5155328130618</v>
      </c>
      <c r="AI268" s="27" t="s">
        <v>837</v>
      </c>
      <c r="AJ268" s="27">
        <v>98.022768333333374</v>
      </c>
      <c r="AK268" s="27">
        <v>93.815823429999995</v>
      </c>
      <c r="AL268" s="27">
        <v>191.83999999999997</v>
      </c>
      <c r="AM268" s="27">
        <v>185.43539999999999</v>
      </c>
      <c r="AN268" s="27">
        <v>60.63</v>
      </c>
      <c r="AO268" s="30">
        <v>3.2265000000000001</v>
      </c>
      <c r="AP268" s="27">
        <v>77.5</v>
      </c>
      <c r="AQ268" s="27">
        <v>150</v>
      </c>
      <c r="AR268" s="27">
        <v>104.5</v>
      </c>
      <c r="AS268" s="27">
        <v>10.51</v>
      </c>
      <c r="AT268" s="27">
        <v>344</v>
      </c>
      <c r="AU268" s="27">
        <v>5.44</v>
      </c>
      <c r="AV268" s="27">
        <v>10.54</v>
      </c>
      <c r="AW268" s="27">
        <v>4.99</v>
      </c>
      <c r="AX268" s="27">
        <v>18.329999999999998</v>
      </c>
      <c r="AY268" s="27">
        <v>29.17</v>
      </c>
      <c r="AZ268" s="27">
        <v>3.26</v>
      </c>
      <c r="BA268" s="27">
        <v>1.19</v>
      </c>
      <c r="BB268" s="27">
        <v>21.25</v>
      </c>
      <c r="BC268" s="27">
        <v>27.5</v>
      </c>
      <c r="BD268" s="27">
        <v>22.5</v>
      </c>
      <c r="BE268" s="27">
        <v>28.87</v>
      </c>
      <c r="BF268" s="27">
        <v>93.5</v>
      </c>
      <c r="BG268" s="27">
        <v>11.99</v>
      </c>
      <c r="BH268" s="27">
        <v>14.24</v>
      </c>
      <c r="BI268" s="27">
        <v>17.5</v>
      </c>
      <c r="BJ268" s="27">
        <v>2.67</v>
      </c>
      <c r="BK268" s="27">
        <v>62.5</v>
      </c>
      <c r="BL268" s="27">
        <v>8.98</v>
      </c>
      <c r="BM268" s="27">
        <v>12.65</v>
      </c>
    </row>
    <row r="269" spans="1:65" x14ac:dyDescent="0.25">
      <c r="A269" s="13">
        <v>5531540500</v>
      </c>
      <c r="B269" t="s">
        <v>691</v>
      </c>
      <c r="C269" t="s">
        <v>698</v>
      </c>
      <c r="D269" t="s">
        <v>699</v>
      </c>
      <c r="E269" s="27">
        <v>13.12</v>
      </c>
      <c r="F269" s="27">
        <v>5.37</v>
      </c>
      <c r="G269" s="27">
        <v>5</v>
      </c>
      <c r="H269" s="27">
        <v>1.52</v>
      </c>
      <c r="I269" s="27">
        <v>1.18</v>
      </c>
      <c r="J269" s="27">
        <v>4.74</v>
      </c>
      <c r="K269" s="27">
        <v>4.6100000000000003</v>
      </c>
      <c r="L269" s="27">
        <v>1.66</v>
      </c>
      <c r="M269" s="27">
        <v>4.84</v>
      </c>
      <c r="N269" s="27">
        <v>3.34</v>
      </c>
      <c r="O269" s="27">
        <v>0.71</v>
      </c>
      <c r="P269" s="27">
        <v>2.02</v>
      </c>
      <c r="Q269" s="27">
        <v>4.05</v>
      </c>
      <c r="R269" s="27">
        <v>4.43</v>
      </c>
      <c r="S269" s="27">
        <v>6.26</v>
      </c>
      <c r="T269" s="27">
        <v>4.24</v>
      </c>
      <c r="U269" s="27">
        <v>5.51</v>
      </c>
      <c r="V269" s="27">
        <v>1.52</v>
      </c>
      <c r="W269" s="27">
        <v>2.48</v>
      </c>
      <c r="X269" s="27">
        <v>2</v>
      </c>
      <c r="Y269" s="27">
        <v>19.489999999999998</v>
      </c>
      <c r="Z269" s="27">
        <v>8.07</v>
      </c>
      <c r="AA269" s="27">
        <v>3.86</v>
      </c>
      <c r="AB269" s="27">
        <v>1.62</v>
      </c>
      <c r="AC269" s="27">
        <v>3.75</v>
      </c>
      <c r="AD269" s="27">
        <v>2.68</v>
      </c>
      <c r="AE269" s="29">
        <v>1233.33</v>
      </c>
      <c r="AF269" s="29">
        <v>504480</v>
      </c>
      <c r="AG269" s="25">
        <v>6.5049999999999999</v>
      </c>
      <c r="AH269" s="29">
        <v>2392.7368528630723</v>
      </c>
      <c r="AI269" s="27" t="s">
        <v>837</v>
      </c>
      <c r="AJ269" s="27">
        <v>125.44289106666668</v>
      </c>
      <c r="AK269" s="27">
        <v>101.84058699166097</v>
      </c>
      <c r="AL269" s="27">
        <v>227.28</v>
      </c>
      <c r="AM269" s="27">
        <v>185.43539999999999</v>
      </c>
      <c r="AN269" s="27">
        <v>63</v>
      </c>
      <c r="AO269" s="30">
        <v>3.1586250000000002</v>
      </c>
      <c r="AP269" s="27">
        <v>69</v>
      </c>
      <c r="AQ269" s="27">
        <v>221.33</v>
      </c>
      <c r="AR269" s="27">
        <v>118.33</v>
      </c>
      <c r="AS269" s="27">
        <v>10.58</v>
      </c>
      <c r="AT269" s="27">
        <v>501.97</v>
      </c>
      <c r="AU269" s="27">
        <v>5.42</v>
      </c>
      <c r="AV269" s="27">
        <v>10.99</v>
      </c>
      <c r="AW269" s="27">
        <v>4.92</v>
      </c>
      <c r="AX269" s="27">
        <v>24</v>
      </c>
      <c r="AY269" s="27">
        <v>64.5</v>
      </c>
      <c r="AZ269" s="27">
        <v>3.19</v>
      </c>
      <c r="BA269" s="27">
        <v>1.26</v>
      </c>
      <c r="BB269" s="27">
        <v>19.329999999999998</v>
      </c>
      <c r="BC269" s="27">
        <v>52.5</v>
      </c>
      <c r="BD269" s="27">
        <v>36</v>
      </c>
      <c r="BE269" s="27">
        <v>37.25</v>
      </c>
      <c r="BF269" s="27">
        <v>100.98</v>
      </c>
      <c r="BG269" s="27">
        <v>15</v>
      </c>
      <c r="BH269" s="27">
        <v>12.61</v>
      </c>
      <c r="BI269" s="27">
        <v>27.67</v>
      </c>
      <c r="BJ269" s="27">
        <v>3.28</v>
      </c>
      <c r="BK269" s="27">
        <v>62.67</v>
      </c>
      <c r="BL269" s="27">
        <v>8.86</v>
      </c>
      <c r="BM269" s="27">
        <v>13.76</v>
      </c>
    </row>
    <row r="270" spans="1:65" x14ac:dyDescent="0.25">
      <c r="A270" s="13">
        <v>5549220550</v>
      </c>
      <c r="B270" t="s">
        <v>691</v>
      </c>
      <c r="C270" t="s">
        <v>702</v>
      </c>
      <c r="D270" t="s">
        <v>703</v>
      </c>
      <c r="E270" s="27">
        <v>12.95</v>
      </c>
      <c r="F270" s="27">
        <v>5.26</v>
      </c>
      <c r="G270" s="27">
        <v>4.3899999999999997</v>
      </c>
      <c r="H270" s="27">
        <v>1.56</v>
      </c>
      <c r="I270" s="27">
        <v>1.1000000000000001</v>
      </c>
      <c r="J270" s="27">
        <v>4.5199999999999996</v>
      </c>
      <c r="K270" s="27">
        <v>4.92</v>
      </c>
      <c r="L270" s="27">
        <v>1.62</v>
      </c>
      <c r="M270" s="27">
        <v>3.9</v>
      </c>
      <c r="N270" s="27">
        <v>3.24</v>
      </c>
      <c r="O270" s="27">
        <v>0.69</v>
      </c>
      <c r="P270" s="27">
        <v>1.98</v>
      </c>
      <c r="Q270" s="27">
        <v>3.94</v>
      </c>
      <c r="R270" s="27">
        <v>4.37</v>
      </c>
      <c r="S270" s="27">
        <v>6.12</v>
      </c>
      <c r="T270" s="27">
        <v>3.52</v>
      </c>
      <c r="U270" s="27">
        <v>5.09</v>
      </c>
      <c r="V270" s="27">
        <v>1.5</v>
      </c>
      <c r="W270" s="27">
        <v>2.42</v>
      </c>
      <c r="X270" s="27">
        <v>1.94</v>
      </c>
      <c r="Y270" s="27">
        <v>19.12</v>
      </c>
      <c r="Z270" s="27">
        <v>7.36</v>
      </c>
      <c r="AA270" s="27">
        <v>3.55</v>
      </c>
      <c r="AB270" s="27">
        <v>1.67</v>
      </c>
      <c r="AC270" s="27">
        <v>3.61</v>
      </c>
      <c r="AD270" s="27">
        <v>2.59</v>
      </c>
      <c r="AE270" s="29">
        <v>1031.92</v>
      </c>
      <c r="AF270" s="29">
        <v>376300</v>
      </c>
      <c r="AG270" s="25">
        <v>6.7099999999999991</v>
      </c>
      <c r="AH270" s="29">
        <v>1823.0082347000709</v>
      </c>
      <c r="AI270" s="27" t="s">
        <v>837</v>
      </c>
      <c r="AJ270" s="27">
        <v>72.411385833333327</v>
      </c>
      <c r="AK270" s="27">
        <v>108.84306491480147</v>
      </c>
      <c r="AL270" s="27">
        <v>181.25</v>
      </c>
      <c r="AM270" s="27">
        <v>187.04955000000001</v>
      </c>
      <c r="AN270" s="27">
        <v>44</v>
      </c>
      <c r="AO270" s="30">
        <v>3.2759999999999998</v>
      </c>
      <c r="AP270" s="27">
        <v>268.60000000000002</v>
      </c>
      <c r="AQ270" s="27">
        <v>222.2</v>
      </c>
      <c r="AR270" s="27">
        <v>106.5</v>
      </c>
      <c r="AS270" s="27">
        <v>10.35</v>
      </c>
      <c r="AT270" s="27">
        <v>468.2</v>
      </c>
      <c r="AU270" s="27">
        <v>4.3899999999999997</v>
      </c>
      <c r="AV270" s="27">
        <v>10.54</v>
      </c>
      <c r="AW270" s="27">
        <v>4.49</v>
      </c>
      <c r="AX270" s="27">
        <v>20</v>
      </c>
      <c r="AY270" s="27">
        <v>33</v>
      </c>
      <c r="AZ270" s="27">
        <v>3.06</v>
      </c>
      <c r="BA270" s="27">
        <v>1.04</v>
      </c>
      <c r="BB270" s="27">
        <v>25</v>
      </c>
      <c r="BC270" s="27">
        <v>19.739999999999998</v>
      </c>
      <c r="BD270" s="27">
        <v>13.94</v>
      </c>
      <c r="BE270" s="27">
        <v>16.48</v>
      </c>
      <c r="BF270" s="27">
        <v>75</v>
      </c>
      <c r="BG270" s="27">
        <v>11.25</v>
      </c>
      <c r="BH270" s="27">
        <v>9.5</v>
      </c>
      <c r="BI270" s="27">
        <v>10</v>
      </c>
      <c r="BJ270" s="27">
        <v>2.87</v>
      </c>
      <c r="BK270" s="27">
        <v>48.58</v>
      </c>
      <c r="BL270" s="27">
        <v>8.77</v>
      </c>
      <c r="BM270" s="27">
        <v>12.59</v>
      </c>
    </row>
    <row r="271" spans="1:65" x14ac:dyDescent="0.25">
      <c r="A271" s="13">
        <v>5533340580</v>
      </c>
      <c r="B271" t="s">
        <v>691</v>
      </c>
      <c r="C271" t="s">
        <v>700</v>
      </c>
      <c r="D271" t="s">
        <v>701</v>
      </c>
      <c r="E271" s="27">
        <v>13.2</v>
      </c>
      <c r="F271" s="27">
        <v>5.3</v>
      </c>
      <c r="G271" s="27">
        <v>5.04</v>
      </c>
      <c r="H271" s="27">
        <v>1.5</v>
      </c>
      <c r="I271" s="27">
        <v>1.27</v>
      </c>
      <c r="J271" s="27">
        <v>4.71</v>
      </c>
      <c r="K271" s="27">
        <v>4.66</v>
      </c>
      <c r="L271" s="27">
        <v>1.66</v>
      </c>
      <c r="M271" s="27">
        <v>4.75</v>
      </c>
      <c r="N271" s="27">
        <v>3.32</v>
      </c>
      <c r="O271" s="27">
        <v>0.72</v>
      </c>
      <c r="P271" s="27">
        <v>1.98</v>
      </c>
      <c r="Q271" s="27">
        <v>4.25</v>
      </c>
      <c r="R271" s="27">
        <v>4.34</v>
      </c>
      <c r="S271" s="27">
        <v>5.92</v>
      </c>
      <c r="T271" s="27">
        <v>4.2</v>
      </c>
      <c r="U271" s="27">
        <v>5.57</v>
      </c>
      <c r="V271" s="27">
        <v>1.52</v>
      </c>
      <c r="W271" s="27">
        <v>2.46</v>
      </c>
      <c r="X271" s="27">
        <v>2.04</v>
      </c>
      <c r="Y271" s="27">
        <v>20.25</v>
      </c>
      <c r="Z271" s="27">
        <v>8.0299999999999994</v>
      </c>
      <c r="AA271" s="27">
        <v>3.82</v>
      </c>
      <c r="AB271" s="27">
        <v>1.66</v>
      </c>
      <c r="AC271" s="27">
        <v>3.84</v>
      </c>
      <c r="AD271" s="27">
        <v>2.76</v>
      </c>
      <c r="AE271" s="29">
        <v>1590</v>
      </c>
      <c r="AF271" s="29">
        <v>466520</v>
      </c>
      <c r="AG271" s="25">
        <v>6.5250000000000004</v>
      </c>
      <c r="AH271" s="29">
        <v>2217.2985753708758</v>
      </c>
      <c r="AI271" s="27" t="s">
        <v>837</v>
      </c>
      <c r="AJ271" s="27">
        <v>120.56620383333336</v>
      </c>
      <c r="AK271" s="27">
        <v>103.25707140609741</v>
      </c>
      <c r="AL271" s="27">
        <v>223.82999999999998</v>
      </c>
      <c r="AM271" s="27">
        <v>184.68539999999999</v>
      </c>
      <c r="AN271" s="27">
        <v>64</v>
      </c>
      <c r="AO271" s="30">
        <v>3.1491250000000002</v>
      </c>
      <c r="AP271" s="27">
        <v>91.33</v>
      </c>
      <c r="AQ271" s="27">
        <v>188</v>
      </c>
      <c r="AR271" s="27">
        <v>116</v>
      </c>
      <c r="AS271" s="27">
        <v>10.82</v>
      </c>
      <c r="AT271" s="27">
        <v>459.51</v>
      </c>
      <c r="AU271" s="27">
        <v>5.17</v>
      </c>
      <c r="AV271" s="27">
        <v>13.83</v>
      </c>
      <c r="AW271" s="27">
        <v>4.99</v>
      </c>
      <c r="AX271" s="27">
        <v>27.2</v>
      </c>
      <c r="AY271" s="27">
        <v>44.2</v>
      </c>
      <c r="AZ271" s="27">
        <v>3.11</v>
      </c>
      <c r="BA271" s="27">
        <v>1.24</v>
      </c>
      <c r="BB271" s="27">
        <v>17.25</v>
      </c>
      <c r="BC271" s="27">
        <v>39.090000000000003</v>
      </c>
      <c r="BD271" s="27">
        <v>24.99</v>
      </c>
      <c r="BE271" s="27">
        <v>33.340000000000003</v>
      </c>
      <c r="BF271" s="27">
        <v>68.97</v>
      </c>
      <c r="BG271" s="27">
        <v>7.583333333333333</v>
      </c>
      <c r="BH271" s="27">
        <v>14.1</v>
      </c>
      <c r="BI271" s="27">
        <v>17.8</v>
      </c>
      <c r="BJ271" s="27">
        <v>3.26</v>
      </c>
      <c r="BK271" s="27">
        <v>64.8</v>
      </c>
      <c r="BL271" s="27">
        <v>8.5500000000000007</v>
      </c>
      <c r="BM271" s="27">
        <v>13.42</v>
      </c>
    </row>
    <row r="272" spans="1:65" x14ac:dyDescent="0.25">
      <c r="A272" s="13">
        <v>5616220100</v>
      </c>
      <c r="B272" t="s">
        <v>704</v>
      </c>
      <c r="C272" t="s">
        <v>705</v>
      </c>
      <c r="D272" t="s">
        <v>706</v>
      </c>
      <c r="E272" s="27">
        <v>12.87</v>
      </c>
      <c r="F272" s="27">
        <v>5.29</v>
      </c>
      <c r="G272" s="27">
        <v>4.4400000000000004</v>
      </c>
      <c r="H272" s="27">
        <v>1.35</v>
      </c>
      <c r="I272" s="27">
        <v>1.27</v>
      </c>
      <c r="J272" s="27">
        <v>4.55</v>
      </c>
      <c r="K272" s="27">
        <v>4.79</v>
      </c>
      <c r="L272" s="27">
        <v>1.64</v>
      </c>
      <c r="M272" s="27">
        <v>3.94</v>
      </c>
      <c r="N272" s="27">
        <v>3.93</v>
      </c>
      <c r="O272" s="27">
        <v>0.73578125000000005</v>
      </c>
      <c r="P272" s="27">
        <v>1.98</v>
      </c>
      <c r="Q272" s="27">
        <v>4.51</v>
      </c>
      <c r="R272" s="27">
        <v>4.1900000000000004</v>
      </c>
      <c r="S272" s="27">
        <v>6.19</v>
      </c>
      <c r="T272" s="27">
        <v>3.73</v>
      </c>
      <c r="U272" s="27">
        <v>5.15</v>
      </c>
      <c r="V272" s="27">
        <v>1.46</v>
      </c>
      <c r="W272" s="27">
        <v>2.5</v>
      </c>
      <c r="X272" s="27">
        <v>2.44</v>
      </c>
      <c r="Y272" s="27">
        <v>19.920000000000002</v>
      </c>
      <c r="Z272" s="27">
        <v>6.38</v>
      </c>
      <c r="AA272" s="27">
        <v>3.62</v>
      </c>
      <c r="AB272" s="27">
        <v>1.87</v>
      </c>
      <c r="AC272" s="27">
        <v>3.81</v>
      </c>
      <c r="AD272" s="27">
        <v>2.67</v>
      </c>
      <c r="AE272" s="29">
        <v>952</v>
      </c>
      <c r="AF272" s="29">
        <v>344480</v>
      </c>
      <c r="AG272" s="25">
        <v>7.2730000000000006</v>
      </c>
      <c r="AH272" s="29">
        <v>1766.50292279788</v>
      </c>
      <c r="AI272" s="27" t="s">
        <v>837</v>
      </c>
      <c r="AJ272" s="27">
        <v>69.42631226666667</v>
      </c>
      <c r="AK272" s="27">
        <v>84.869945849999993</v>
      </c>
      <c r="AL272" s="27">
        <v>154.30000000000001</v>
      </c>
      <c r="AM272" s="27">
        <v>186.40350000000001</v>
      </c>
      <c r="AN272" s="27">
        <v>34.5</v>
      </c>
      <c r="AO272" s="30">
        <v>3.8355000000000001</v>
      </c>
      <c r="AP272" s="27">
        <v>163.5</v>
      </c>
      <c r="AQ272" s="27">
        <v>131.75</v>
      </c>
      <c r="AR272" s="27">
        <v>107.67</v>
      </c>
      <c r="AS272" s="27">
        <v>10.58</v>
      </c>
      <c r="AT272" s="27">
        <v>353.75</v>
      </c>
      <c r="AU272" s="27">
        <v>5.26</v>
      </c>
      <c r="AV272" s="27">
        <v>10.99</v>
      </c>
      <c r="AW272" s="27">
        <v>4.99</v>
      </c>
      <c r="AX272" s="27">
        <v>26</v>
      </c>
      <c r="AY272" s="27">
        <v>34.5</v>
      </c>
      <c r="AZ272" s="27">
        <v>3.29</v>
      </c>
      <c r="BA272" s="27">
        <v>1.17</v>
      </c>
      <c r="BB272" s="27">
        <v>15.74</v>
      </c>
      <c r="BC272" s="27">
        <v>39.119999999999997</v>
      </c>
      <c r="BD272" s="27">
        <v>25.71</v>
      </c>
      <c r="BE272" s="27">
        <v>31.2</v>
      </c>
      <c r="BF272" s="27">
        <v>122.33</v>
      </c>
      <c r="BG272" s="27">
        <v>10.99</v>
      </c>
      <c r="BH272" s="27">
        <v>10.48</v>
      </c>
      <c r="BI272" s="27">
        <v>15</v>
      </c>
      <c r="BJ272" s="27">
        <v>3.29</v>
      </c>
      <c r="BK272" s="27">
        <v>53.38</v>
      </c>
      <c r="BL272" s="27">
        <v>10.34</v>
      </c>
      <c r="BM272" s="27">
        <v>14.37</v>
      </c>
    </row>
    <row r="273" spans="1:65" x14ac:dyDescent="0.25">
      <c r="A273" s="13">
        <v>5616940300</v>
      </c>
      <c r="B273" t="s">
        <v>704</v>
      </c>
      <c r="C273" t="s">
        <v>850</v>
      </c>
      <c r="D273" t="s">
        <v>851</v>
      </c>
      <c r="E273" s="27">
        <v>13.16</v>
      </c>
      <c r="F273" s="27">
        <v>5.37</v>
      </c>
      <c r="G273" s="27">
        <v>5.15</v>
      </c>
      <c r="H273" s="27">
        <v>1.4</v>
      </c>
      <c r="I273" s="27">
        <v>1.27</v>
      </c>
      <c r="J273" s="27">
        <v>4.68</v>
      </c>
      <c r="K273" s="27">
        <v>4.91</v>
      </c>
      <c r="L273" s="27">
        <v>1.72</v>
      </c>
      <c r="M273" s="27">
        <v>4.5199999999999996</v>
      </c>
      <c r="N273" s="27">
        <v>4.01</v>
      </c>
      <c r="O273" s="27">
        <v>0.67085937500000004</v>
      </c>
      <c r="P273" s="27">
        <v>1.98</v>
      </c>
      <c r="Q273" s="27">
        <v>4.17</v>
      </c>
      <c r="R273" s="27">
        <v>4.42</v>
      </c>
      <c r="S273" s="27">
        <v>6.17</v>
      </c>
      <c r="T273" s="27">
        <v>3.98</v>
      </c>
      <c r="U273" s="27">
        <v>5.29</v>
      </c>
      <c r="V273" s="27">
        <v>1.57</v>
      </c>
      <c r="W273" s="27">
        <v>2.63</v>
      </c>
      <c r="X273" s="27">
        <v>2.5299999999999998</v>
      </c>
      <c r="Y273" s="27">
        <v>20.079999999999998</v>
      </c>
      <c r="Z273" s="27">
        <v>6.66</v>
      </c>
      <c r="AA273" s="27">
        <v>3.79</v>
      </c>
      <c r="AB273" s="27">
        <v>1.74</v>
      </c>
      <c r="AC273" s="27">
        <v>3.82</v>
      </c>
      <c r="AD273" s="27">
        <v>2.69</v>
      </c>
      <c r="AE273" s="29">
        <v>1150.57</v>
      </c>
      <c r="AF273" s="29">
        <v>451483</v>
      </c>
      <c r="AG273" s="25">
        <v>6.7089999999999996</v>
      </c>
      <c r="AH273" s="29">
        <v>2187.0121507201097</v>
      </c>
      <c r="AI273" s="27" t="s">
        <v>837</v>
      </c>
      <c r="AJ273" s="27">
        <v>69.42631226666667</v>
      </c>
      <c r="AK273" s="27">
        <v>76.542007290000001</v>
      </c>
      <c r="AL273" s="27">
        <v>145.97000000000003</v>
      </c>
      <c r="AM273" s="27">
        <v>187.90350000000001</v>
      </c>
      <c r="AN273" s="27">
        <v>51.47</v>
      </c>
      <c r="AO273" s="30">
        <v>3.238</v>
      </c>
      <c r="AP273" s="27">
        <v>177.23</v>
      </c>
      <c r="AQ273" s="27">
        <v>140.16999999999999</v>
      </c>
      <c r="AR273" s="27">
        <v>111.61</v>
      </c>
      <c r="AS273" s="27">
        <v>10.46</v>
      </c>
      <c r="AT273" s="27">
        <v>459.45</v>
      </c>
      <c r="AU273" s="27">
        <v>4.8899999999999997</v>
      </c>
      <c r="AV273" s="27">
        <v>11.99</v>
      </c>
      <c r="AW273" s="27">
        <v>4.9400000000000004</v>
      </c>
      <c r="AX273" s="27">
        <v>29.17</v>
      </c>
      <c r="AY273" s="27">
        <v>31.29</v>
      </c>
      <c r="AZ273" s="27">
        <v>3.27</v>
      </c>
      <c r="BA273" s="27">
        <v>1.18</v>
      </c>
      <c r="BB273" s="27">
        <v>14.5</v>
      </c>
      <c r="BC273" s="27">
        <v>54.41</v>
      </c>
      <c r="BD273" s="27">
        <v>28.74</v>
      </c>
      <c r="BE273" s="27">
        <v>36.56</v>
      </c>
      <c r="BF273" s="27">
        <v>97.97</v>
      </c>
      <c r="BG273" s="27">
        <v>15</v>
      </c>
      <c r="BH273" s="27">
        <v>12.19</v>
      </c>
      <c r="BI273" s="27">
        <v>14.67</v>
      </c>
      <c r="BJ273" s="27">
        <v>3.69</v>
      </c>
      <c r="BK273" s="27">
        <v>61.45</v>
      </c>
      <c r="BL273" s="27">
        <v>9.99</v>
      </c>
      <c r="BM273" s="27">
        <v>12.88</v>
      </c>
    </row>
    <row r="274" spans="1:65" x14ac:dyDescent="0.25">
      <c r="A274" s="13">
        <v>5629660500</v>
      </c>
      <c r="B274" t="s">
        <v>704</v>
      </c>
      <c r="C274" t="s">
        <v>707</v>
      </c>
      <c r="D274" t="s">
        <v>708</v>
      </c>
      <c r="E274" s="27">
        <v>12.51</v>
      </c>
      <c r="F274" s="27">
        <v>5.22</v>
      </c>
      <c r="G274" s="27">
        <v>5.49</v>
      </c>
      <c r="H274" s="27">
        <v>1.32</v>
      </c>
      <c r="I274" s="27">
        <v>1.39</v>
      </c>
      <c r="J274" s="27">
        <v>4.74</v>
      </c>
      <c r="K274" s="27">
        <v>4.91</v>
      </c>
      <c r="L274" s="27">
        <v>1.75</v>
      </c>
      <c r="M274" s="27">
        <v>4.79</v>
      </c>
      <c r="N274" s="27">
        <v>3.93</v>
      </c>
      <c r="O274" s="27">
        <v>0.68167968749999996</v>
      </c>
      <c r="P274" s="27">
        <v>1.98</v>
      </c>
      <c r="Q274" s="27">
        <v>4.26</v>
      </c>
      <c r="R274" s="27">
        <v>4.41</v>
      </c>
      <c r="S274" s="27">
        <v>6.5</v>
      </c>
      <c r="T274" s="27">
        <v>4.08</v>
      </c>
      <c r="U274" s="27">
        <v>5.3</v>
      </c>
      <c r="V274" s="27">
        <v>1.6</v>
      </c>
      <c r="W274" s="27">
        <v>2.63</v>
      </c>
      <c r="X274" s="27">
        <v>2.57</v>
      </c>
      <c r="Y274" s="27">
        <v>20.53</v>
      </c>
      <c r="Z274" s="27">
        <v>6.18</v>
      </c>
      <c r="AA274" s="27">
        <v>3.71</v>
      </c>
      <c r="AB274" s="27">
        <v>1.75</v>
      </c>
      <c r="AC274" s="27">
        <v>3.83</v>
      </c>
      <c r="AD274" s="27">
        <v>2.61</v>
      </c>
      <c r="AE274" s="29">
        <v>960</v>
      </c>
      <c r="AF274" s="29">
        <v>404667</v>
      </c>
      <c r="AG274" s="25">
        <v>6.5500000000000007</v>
      </c>
      <c r="AH274" s="29">
        <v>1928.3187494864969</v>
      </c>
      <c r="AI274" s="27" t="s">
        <v>837</v>
      </c>
      <c r="AJ274" s="27">
        <v>69.42631226666667</v>
      </c>
      <c r="AK274" s="27">
        <v>82.564600060000004</v>
      </c>
      <c r="AL274" s="27">
        <v>151.99</v>
      </c>
      <c r="AM274" s="27">
        <v>187.90350000000001</v>
      </c>
      <c r="AN274" s="27">
        <v>56</v>
      </c>
      <c r="AO274" s="30">
        <v>3.2989999999999999</v>
      </c>
      <c r="AP274" s="27">
        <v>160.30000000000001</v>
      </c>
      <c r="AQ274" s="27">
        <v>111.25</v>
      </c>
      <c r="AR274" s="27">
        <v>111.5</v>
      </c>
      <c r="AS274" s="27">
        <v>11.05</v>
      </c>
      <c r="AT274" s="27">
        <v>490.5</v>
      </c>
      <c r="AU274" s="27">
        <v>4.99</v>
      </c>
      <c r="AV274" s="27">
        <v>12.64</v>
      </c>
      <c r="AW274" s="27">
        <v>4.9400000000000004</v>
      </c>
      <c r="AX274" s="27">
        <v>29.17</v>
      </c>
      <c r="AY274" s="27">
        <v>38.33</v>
      </c>
      <c r="AZ274" s="27">
        <v>3.75</v>
      </c>
      <c r="BA274" s="27">
        <v>1.1399999999999999</v>
      </c>
      <c r="BB274" s="27">
        <v>16.54</v>
      </c>
      <c r="BC274" s="27">
        <v>33.659999999999997</v>
      </c>
      <c r="BD274" s="27">
        <v>23.73</v>
      </c>
      <c r="BE274" s="27">
        <v>36.92</v>
      </c>
      <c r="BF274" s="27">
        <v>90</v>
      </c>
      <c r="BG274" s="27">
        <v>16.25</v>
      </c>
      <c r="BH274" s="27">
        <v>10.76</v>
      </c>
      <c r="BI274" s="27">
        <v>13</v>
      </c>
      <c r="BJ274" s="27">
        <v>3.88</v>
      </c>
      <c r="BK274" s="27">
        <v>37.17</v>
      </c>
      <c r="BL274" s="27">
        <v>9.99</v>
      </c>
      <c r="BM274" s="27">
        <v>12.88</v>
      </c>
    </row>
    <row r="275" spans="1:65" x14ac:dyDescent="0.25">
      <c r="A275" s="13">
        <v>7241980700</v>
      </c>
      <c r="B275" t="s">
        <v>709</v>
      </c>
      <c r="C275" t="s">
        <v>852</v>
      </c>
      <c r="D275" t="s">
        <v>853</v>
      </c>
      <c r="E275" s="27">
        <v>12.26</v>
      </c>
      <c r="F275" s="27">
        <v>5.18</v>
      </c>
      <c r="G275" s="27">
        <v>4.62</v>
      </c>
      <c r="H275" s="27">
        <v>1.87</v>
      </c>
      <c r="I275" s="27">
        <v>1.2949999999999999</v>
      </c>
      <c r="J275" s="27">
        <v>4.7</v>
      </c>
      <c r="K275" s="27">
        <v>6.64</v>
      </c>
      <c r="L275" s="27">
        <v>2.27</v>
      </c>
      <c r="M275" s="27">
        <v>4.42</v>
      </c>
      <c r="N275" s="27">
        <v>4.2300000000000004</v>
      </c>
      <c r="O275" s="27">
        <v>1.33</v>
      </c>
      <c r="P275" s="27">
        <v>2.2650000000000001</v>
      </c>
      <c r="Q275" s="27">
        <v>3.46</v>
      </c>
      <c r="R275" s="27">
        <v>4.2</v>
      </c>
      <c r="S275" s="27">
        <v>5.98</v>
      </c>
      <c r="T275" s="27">
        <v>3.7749999999999999</v>
      </c>
      <c r="U275" s="27">
        <v>5.05</v>
      </c>
      <c r="V275" s="27">
        <v>1.62</v>
      </c>
      <c r="W275" s="27">
        <v>2.42</v>
      </c>
      <c r="X275" s="27">
        <v>2.4900000000000002</v>
      </c>
      <c r="Y275" s="27">
        <v>23.823006670000002</v>
      </c>
      <c r="Z275" s="27">
        <v>6.45</v>
      </c>
      <c r="AA275" s="27">
        <v>4.3899999999999997</v>
      </c>
      <c r="AB275" s="27">
        <v>2.04</v>
      </c>
      <c r="AC275" s="27">
        <v>3.42</v>
      </c>
      <c r="AD275" s="27">
        <v>1.85</v>
      </c>
      <c r="AE275" s="29">
        <v>1425</v>
      </c>
      <c r="AF275" s="29">
        <v>379398</v>
      </c>
      <c r="AG275" s="25">
        <v>6.4649999999999999</v>
      </c>
      <c r="AH275" s="29">
        <v>1791.9954117993309</v>
      </c>
      <c r="AI275" s="27">
        <v>302.81779999999998</v>
      </c>
      <c r="AJ275" s="27" t="s">
        <v>837</v>
      </c>
      <c r="AK275" s="27" t="s">
        <v>837</v>
      </c>
      <c r="AL275" s="27">
        <v>302.81779999999998</v>
      </c>
      <c r="AM275" s="27">
        <v>219.92955000000001</v>
      </c>
      <c r="AN275" s="27">
        <v>35.979999999999997</v>
      </c>
      <c r="AO275" s="30">
        <v>3.48</v>
      </c>
      <c r="AP275" s="27">
        <v>120.83</v>
      </c>
      <c r="AQ275" s="27">
        <v>36</v>
      </c>
      <c r="AR275" s="27">
        <v>90</v>
      </c>
      <c r="AS275" s="27">
        <v>9.99</v>
      </c>
      <c r="AT275" s="27">
        <v>536.04</v>
      </c>
      <c r="AU275" s="27">
        <v>4.3899999999999997</v>
      </c>
      <c r="AV275" s="27">
        <v>14.01</v>
      </c>
      <c r="AW275" s="27">
        <v>4.97</v>
      </c>
      <c r="AX275" s="27">
        <v>24.58</v>
      </c>
      <c r="AY275" s="27">
        <v>64.42</v>
      </c>
      <c r="AZ275" s="27">
        <v>3.48</v>
      </c>
      <c r="BA275" s="27">
        <v>1.24</v>
      </c>
      <c r="BB275" s="27">
        <v>9.86</v>
      </c>
      <c r="BC275" s="27">
        <v>42.49</v>
      </c>
      <c r="BD275" s="27">
        <v>31.17</v>
      </c>
      <c r="BE275" s="27">
        <v>39.9</v>
      </c>
      <c r="BF275" s="27">
        <v>54.56</v>
      </c>
      <c r="BG275" s="27">
        <v>4.1025</v>
      </c>
      <c r="BH275" s="27">
        <v>8.7899999999999991</v>
      </c>
      <c r="BI275" s="27">
        <v>20.329999999999998</v>
      </c>
      <c r="BJ275" s="27">
        <v>5.24</v>
      </c>
      <c r="BK275" s="27">
        <v>30.75</v>
      </c>
      <c r="BL275" s="27">
        <v>9.2899999999999991</v>
      </c>
      <c r="BM275" s="27">
        <v>8.41</v>
      </c>
    </row>
    <row r="276" spans="1:65" x14ac:dyDescent="0.25">
      <c r="A276" s="13"/>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9"/>
      <c r="AF276" s="29"/>
      <c r="AG276" s="25"/>
      <c r="AH276" s="29"/>
      <c r="AI276" s="27"/>
      <c r="AJ276" s="27"/>
      <c r="AK276" s="27"/>
      <c r="AL276" s="27"/>
      <c r="AM276" s="27"/>
      <c r="AN276" s="27"/>
      <c r="AO276" s="30"/>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row>
    <row r="277" spans="1:65" x14ac:dyDescent="0.25">
      <c r="A277" s="13"/>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9"/>
      <c r="AF277" s="29"/>
      <c r="AG277" s="25"/>
      <c r="AH277" s="29"/>
      <c r="AI277" s="27"/>
      <c r="AJ277" s="27"/>
      <c r="AK277" s="27"/>
      <c r="AL277" s="27"/>
      <c r="AM277" s="27"/>
      <c r="AN277" s="27"/>
      <c r="AO277" s="30"/>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row>
    <row r="278" spans="1:65" ht="13" x14ac:dyDescent="0.3">
      <c r="B278" s="12" t="s">
        <v>802</v>
      </c>
      <c r="D278" s="12" t="s">
        <v>910</v>
      </c>
    </row>
    <row r="279" spans="1:65" x14ac:dyDescent="0.25">
      <c r="D279" t="s">
        <v>803</v>
      </c>
      <c r="E279">
        <v>271</v>
      </c>
      <c r="F279">
        <v>271</v>
      </c>
      <c r="G279">
        <v>271</v>
      </c>
      <c r="H279">
        <v>271</v>
      </c>
      <c r="I279">
        <v>271</v>
      </c>
      <c r="J279">
        <v>271</v>
      </c>
      <c r="K279">
        <v>271</v>
      </c>
      <c r="L279">
        <v>271</v>
      </c>
      <c r="M279">
        <v>271</v>
      </c>
      <c r="N279">
        <v>271</v>
      </c>
      <c r="O279">
        <v>271</v>
      </c>
      <c r="P279">
        <v>271</v>
      </c>
      <c r="Q279">
        <v>271</v>
      </c>
      <c r="R279">
        <v>271</v>
      </c>
      <c r="S279">
        <v>271</v>
      </c>
      <c r="T279">
        <v>271</v>
      </c>
      <c r="U279">
        <v>271</v>
      </c>
      <c r="V279">
        <v>271</v>
      </c>
      <c r="W279">
        <v>271</v>
      </c>
      <c r="X279">
        <v>271</v>
      </c>
      <c r="Y279">
        <v>271</v>
      </c>
      <c r="Z279">
        <v>271</v>
      </c>
      <c r="AA279">
        <v>271</v>
      </c>
      <c r="AB279">
        <v>271</v>
      </c>
      <c r="AC279">
        <v>271</v>
      </c>
      <c r="AD279">
        <v>271</v>
      </c>
      <c r="AE279">
        <v>271</v>
      </c>
      <c r="AF279">
        <v>271</v>
      </c>
      <c r="AG279">
        <v>271</v>
      </c>
      <c r="AH279">
        <v>271</v>
      </c>
      <c r="AI279">
        <v>35</v>
      </c>
      <c r="AJ279">
        <v>236</v>
      </c>
      <c r="AK279">
        <v>236</v>
      </c>
      <c r="AL279">
        <v>271</v>
      </c>
      <c r="AM279">
        <v>271</v>
      </c>
      <c r="AN279">
        <v>271</v>
      </c>
      <c r="AO279">
        <v>271</v>
      </c>
      <c r="AP279">
        <v>271</v>
      </c>
      <c r="AQ279">
        <v>271</v>
      </c>
      <c r="AR279">
        <v>271</v>
      </c>
      <c r="AS279">
        <v>271</v>
      </c>
      <c r="AT279">
        <v>271</v>
      </c>
      <c r="AU279">
        <v>271</v>
      </c>
      <c r="AV279">
        <v>271</v>
      </c>
      <c r="AW279">
        <v>271</v>
      </c>
      <c r="AX279">
        <v>271</v>
      </c>
      <c r="AY279">
        <v>271</v>
      </c>
      <c r="AZ279">
        <v>271</v>
      </c>
      <c r="BA279">
        <v>271</v>
      </c>
      <c r="BB279">
        <v>271</v>
      </c>
      <c r="BC279">
        <v>271</v>
      </c>
      <c r="BD279">
        <v>271</v>
      </c>
      <c r="BE279">
        <v>271</v>
      </c>
      <c r="BF279">
        <v>271</v>
      </c>
      <c r="BG279">
        <v>271</v>
      </c>
      <c r="BH279">
        <v>271</v>
      </c>
      <c r="BI279">
        <v>271</v>
      </c>
      <c r="BJ279">
        <v>271</v>
      </c>
      <c r="BK279">
        <v>271</v>
      </c>
      <c r="BL279">
        <v>271</v>
      </c>
      <c r="BM279">
        <v>271</v>
      </c>
    </row>
    <row r="280" spans="1:65" x14ac:dyDescent="0.25">
      <c r="D280" t="s">
        <v>804</v>
      </c>
      <c r="E280" s="17">
        <v>11.97</v>
      </c>
      <c r="F280" s="17">
        <v>4.4749999999999996</v>
      </c>
      <c r="G280" s="17">
        <v>3.98</v>
      </c>
      <c r="H280" s="17">
        <v>1.2023529411764704</v>
      </c>
      <c r="I280" s="17">
        <v>1.01</v>
      </c>
      <c r="J280" s="17">
        <v>4.25</v>
      </c>
      <c r="K280" s="17">
        <v>3.3250000000000002</v>
      </c>
      <c r="L280" s="17">
        <v>1.33</v>
      </c>
      <c r="M280" s="17">
        <v>3.57</v>
      </c>
      <c r="N280" s="17">
        <v>2.9249999999999998</v>
      </c>
      <c r="O280" s="17">
        <v>0.416865671641791</v>
      </c>
      <c r="P280" s="17">
        <v>1.5649999999999999</v>
      </c>
      <c r="Q280" s="17">
        <v>3.02</v>
      </c>
      <c r="R280" s="17">
        <v>3.59</v>
      </c>
      <c r="S280" s="17">
        <v>4.84</v>
      </c>
      <c r="T280" s="17">
        <v>2.7349999999999999</v>
      </c>
      <c r="U280" s="17">
        <v>4.085</v>
      </c>
      <c r="V280" s="17">
        <v>1.2150000000000001</v>
      </c>
      <c r="W280" s="17">
        <v>2.11</v>
      </c>
      <c r="X280" s="17">
        <v>1.6</v>
      </c>
      <c r="Y280" s="17">
        <v>18.100000000000001</v>
      </c>
      <c r="Z280" s="17">
        <v>4.96</v>
      </c>
      <c r="AA280" s="17">
        <v>2.74</v>
      </c>
      <c r="AB280" s="17">
        <v>1.1775</v>
      </c>
      <c r="AC280" s="17">
        <v>2.835</v>
      </c>
      <c r="AD280" s="17">
        <v>1.85</v>
      </c>
      <c r="AE280" s="32">
        <v>555</v>
      </c>
      <c r="AF280" s="90">
        <v>252407</v>
      </c>
      <c r="AG280" s="91">
        <v>5.4649999999999999</v>
      </c>
      <c r="AH280" s="92">
        <v>1230.4084891471923</v>
      </c>
      <c r="AI280" s="17">
        <v>113.86731949999999</v>
      </c>
      <c r="AJ280" s="17">
        <v>53.301434795833337</v>
      </c>
      <c r="AK280" s="17">
        <v>27.145517680897782</v>
      </c>
      <c r="AL280" s="17">
        <v>113.86731949999999</v>
      </c>
      <c r="AM280" s="17">
        <v>178.07954999999998</v>
      </c>
      <c r="AN280" s="17">
        <v>15.67</v>
      </c>
      <c r="AO280" s="31">
        <v>2.8890000000000002</v>
      </c>
      <c r="AP280" s="17">
        <v>57.49</v>
      </c>
      <c r="AQ280" s="17">
        <v>36</v>
      </c>
      <c r="AR280" s="17">
        <v>74.33</v>
      </c>
      <c r="AS280" s="17">
        <v>9.5399999999999991</v>
      </c>
      <c r="AT280" s="17">
        <v>306</v>
      </c>
      <c r="AU280" s="17">
        <v>3.79</v>
      </c>
      <c r="AV280" s="17">
        <v>7.99</v>
      </c>
      <c r="AW280" s="17">
        <v>3.05</v>
      </c>
      <c r="AX280" s="17">
        <v>12</v>
      </c>
      <c r="AY280" s="17">
        <v>22.5</v>
      </c>
      <c r="AZ280" s="17">
        <v>2.84</v>
      </c>
      <c r="BA280" s="17">
        <v>0.98</v>
      </c>
      <c r="BB280" s="17">
        <v>7.98</v>
      </c>
      <c r="BC280" s="17">
        <v>15.19</v>
      </c>
      <c r="BD280" s="17">
        <v>12.99</v>
      </c>
      <c r="BE280" s="17">
        <v>12.98</v>
      </c>
      <c r="BF280" s="17">
        <v>48.33</v>
      </c>
      <c r="BG280" s="17">
        <v>0.77020833333333327</v>
      </c>
      <c r="BH280" s="17">
        <v>6.19</v>
      </c>
      <c r="BI280" s="17">
        <v>5</v>
      </c>
      <c r="BJ280" s="17">
        <v>2</v>
      </c>
      <c r="BK280" s="17">
        <v>30.75</v>
      </c>
      <c r="BL280" s="17">
        <v>8.5500000000000007</v>
      </c>
      <c r="BM280" s="17">
        <v>7.9767399267399277</v>
      </c>
    </row>
    <row r="281" spans="1:65" x14ac:dyDescent="0.25">
      <c r="D281" t="s">
        <v>805</v>
      </c>
      <c r="E281" s="17">
        <v>15.91</v>
      </c>
      <c r="F281" s="17">
        <v>6.82</v>
      </c>
      <c r="G281" s="17">
        <v>6.46</v>
      </c>
      <c r="H281" s="17">
        <v>3.49</v>
      </c>
      <c r="I281" s="17">
        <v>2.78</v>
      </c>
      <c r="J281" s="17">
        <v>5.42</v>
      </c>
      <c r="K281" s="17">
        <v>6.64</v>
      </c>
      <c r="L281" s="17">
        <v>3.3</v>
      </c>
      <c r="M281" s="17">
        <v>5.86</v>
      </c>
      <c r="N281" s="17">
        <v>7.59</v>
      </c>
      <c r="O281" s="17">
        <v>1.33</v>
      </c>
      <c r="P281" s="17">
        <v>3.18</v>
      </c>
      <c r="Q281" s="17">
        <v>5.8449999999999998</v>
      </c>
      <c r="R281" s="17">
        <v>5.5975000000000001</v>
      </c>
      <c r="S281" s="17">
        <v>8</v>
      </c>
      <c r="T281" s="17">
        <v>5.35</v>
      </c>
      <c r="U281" s="17">
        <v>6.11</v>
      </c>
      <c r="V281" s="17">
        <v>2.4</v>
      </c>
      <c r="W281" s="17">
        <v>2.99</v>
      </c>
      <c r="X281" s="17">
        <v>3.49</v>
      </c>
      <c r="Y281" s="17">
        <v>25.34</v>
      </c>
      <c r="Z281" s="17">
        <v>9.99</v>
      </c>
      <c r="AA281" s="17">
        <v>5.01</v>
      </c>
      <c r="AB281" s="17">
        <v>2.44</v>
      </c>
      <c r="AC281" s="17">
        <v>4.8099999999999996</v>
      </c>
      <c r="AD281" s="17">
        <v>3.98</v>
      </c>
      <c r="AE281" s="32">
        <v>4813.8900000000003</v>
      </c>
      <c r="AF281" s="90">
        <v>2639444</v>
      </c>
      <c r="AG281" s="91">
        <v>7.5600000000000005</v>
      </c>
      <c r="AH281" s="92">
        <v>12581.820666914165</v>
      </c>
      <c r="AI281" s="17">
        <v>336.00558530000001</v>
      </c>
      <c r="AJ281" s="17">
        <v>262.22620849999993</v>
      </c>
      <c r="AK281" s="17">
        <v>347.61175220000001</v>
      </c>
      <c r="AL281" s="17">
        <v>574.6</v>
      </c>
      <c r="AM281" s="17">
        <v>234.4308</v>
      </c>
      <c r="AN281" s="17">
        <v>107.5</v>
      </c>
      <c r="AO281" s="31">
        <v>4.9290000000000003</v>
      </c>
      <c r="AP281" s="17">
        <v>268.60000000000002</v>
      </c>
      <c r="AQ281" s="17">
        <v>295</v>
      </c>
      <c r="AR281" s="17">
        <v>307.25</v>
      </c>
      <c r="AS281" s="17">
        <v>12.64</v>
      </c>
      <c r="AT281" s="17">
        <v>617.79999999999995</v>
      </c>
      <c r="AU281" s="17">
        <v>9.83</v>
      </c>
      <c r="AV281" s="17">
        <v>20</v>
      </c>
      <c r="AW281" s="17">
        <v>8.74</v>
      </c>
      <c r="AX281" s="17">
        <v>45.6</v>
      </c>
      <c r="AY281" s="17">
        <v>87.33</v>
      </c>
      <c r="AZ281" s="17">
        <v>4.49</v>
      </c>
      <c r="BA281" s="17">
        <v>1.79</v>
      </c>
      <c r="BB281" s="17">
        <v>31.71</v>
      </c>
      <c r="BC281" s="17">
        <v>60</v>
      </c>
      <c r="BD281" s="17">
        <v>48</v>
      </c>
      <c r="BE281" s="17">
        <v>56.18</v>
      </c>
      <c r="BF281" s="17">
        <v>230.41</v>
      </c>
      <c r="BG281" s="17">
        <v>41.166666666666664</v>
      </c>
      <c r="BH281" s="17">
        <v>18.739999999999998</v>
      </c>
      <c r="BI281" s="17">
        <v>29.5</v>
      </c>
      <c r="BJ281" s="17">
        <v>5.49</v>
      </c>
      <c r="BK281" s="17">
        <v>126.31</v>
      </c>
      <c r="BL281" s="17">
        <v>13.79</v>
      </c>
      <c r="BM281" s="17">
        <v>16.989999999999998</v>
      </c>
    </row>
    <row r="282" spans="1:65" x14ac:dyDescent="0.25">
      <c r="D282" t="s">
        <v>806</v>
      </c>
      <c r="E282" s="17">
        <v>13.07</v>
      </c>
      <c r="F282" s="17">
        <v>5.33</v>
      </c>
      <c r="G282" s="17">
        <v>4.83</v>
      </c>
      <c r="H282" s="17">
        <v>1.47</v>
      </c>
      <c r="I282" s="17">
        <v>1.1100000000000001</v>
      </c>
      <c r="J282" s="17">
        <v>4.59</v>
      </c>
      <c r="K282" s="17">
        <v>4.87</v>
      </c>
      <c r="L282" s="17">
        <v>1.66</v>
      </c>
      <c r="M282" s="17">
        <v>4.42</v>
      </c>
      <c r="N282" s="17">
        <v>4.37</v>
      </c>
      <c r="O282" s="17">
        <v>0.69</v>
      </c>
      <c r="P282" s="17">
        <v>1.98</v>
      </c>
      <c r="Q282" s="17">
        <v>3.8</v>
      </c>
      <c r="R282" s="17">
        <v>4.46</v>
      </c>
      <c r="S282" s="17">
        <v>6.34</v>
      </c>
      <c r="T282" s="17">
        <v>3.88</v>
      </c>
      <c r="U282" s="17">
        <v>5.14</v>
      </c>
      <c r="V282" s="17">
        <v>1.5</v>
      </c>
      <c r="W282" s="17">
        <v>2.39</v>
      </c>
      <c r="X282" s="17">
        <v>1.91</v>
      </c>
      <c r="Y282" s="17">
        <v>19.07</v>
      </c>
      <c r="Z282" s="17">
        <v>6.87</v>
      </c>
      <c r="AA282" s="17">
        <v>3.73</v>
      </c>
      <c r="AB282" s="17">
        <v>1.74</v>
      </c>
      <c r="AC282" s="17">
        <v>3.67</v>
      </c>
      <c r="AD282" s="17">
        <v>2.5499999999999998</v>
      </c>
      <c r="AE282" s="32">
        <v>1336.75</v>
      </c>
      <c r="AF282" s="90">
        <v>407250</v>
      </c>
      <c r="AG282" s="91">
        <v>6.5900000000000016</v>
      </c>
      <c r="AH282" s="92">
        <v>1956.7596930883317</v>
      </c>
      <c r="AI282" s="17">
        <v>185.1616798563976</v>
      </c>
      <c r="AJ282" s="17">
        <v>98.438440500000013</v>
      </c>
      <c r="AK282" s="17">
        <v>88.297052711152475</v>
      </c>
      <c r="AL282" s="17">
        <v>188.51000000000002</v>
      </c>
      <c r="AM282" s="17">
        <v>191.8854</v>
      </c>
      <c r="AN282" s="17">
        <v>58.38</v>
      </c>
      <c r="AO282" s="31">
        <v>3.2679999999999998</v>
      </c>
      <c r="AP282" s="17">
        <v>119.5</v>
      </c>
      <c r="AQ282" s="17">
        <v>125.2</v>
      </c>
      <c r="AR282" s="17">
        <v>111</v>
      </c>
      <c r="AS282" s="17">
        <v>10.41</v>
      </c>
      <c r="AT282" s="17">
        <v>489</v>
      </c>
      <c r="AU282" s="17">
        <v>5.19</v>
      </c>
      <c r="AV282" s="17">
        <v>11.99</v>
      </c>
      <c r="AW282" s="17">
        <v>4.8899999999999997</v>
      </c>
      <c r="AX282" s="17">
        <v>23.33</v>
      </c>
      <c r="AY282" s="17">
        <v>42.74</v>
      </c>
      <c r="AZ282" s="17">
        <v>3.11</v>
      </c>
      <c r="BA282" s="17">
        <v>1.18</v>
      </c>
      <c r="BB282" s="17">
        <v>15.8</v>
      </c>
      <c r="BC282" s="17">
        <v>36.450000000000003</v>
      </c>
      <c r="BD282" s="17">
        <v>27.99</v>
      </c>
      <c r="BE282" s="17">
        <v>34.5</v>
      </c>
      <c r="BF282" s="17">
        <v>89.25</v>
      </c>
      <c r="BG282" s="17">
        <v>10</v>
      </c>
      <c r="BH282" s="17">
        <v>12.05</v>
      </c>
      <c r="BI282" s="17">
        <v>17.5</v>
      </c>
      <c r="BJ282" s="17">
        <v>3.29</v>
      </c>
      <c r="BK282" s="17">
        <v>62.27</v>
      </c>
      <c r="BL282" s="17">
        <v>10.51</v>
      </c>
      <c r="BM282" s="17">
        <v>12.02</v>
      </c>
    </row>
    <row r="283" spans="1:65" x14ac:dyDescent="0.25">
      <c r="D283" t="s">
        <v>807</v>
      </c>
      <c r="E283" s="17">
        <v>13.076586715867155</v>
      </c>
      <c r="F283" s="17">
        <v>5.3384368840688685</v>
      </c>
      <c r="G283" s="17">
        <v>4.8821186961869651</v>
      </c>
      <c r="H283" s="17">
        <v>1.57259165704249</v>
      </c>
      <c r="I283" s="17">
        <v>1.1759778597785973</v>
      </c>
      <c r="J283" s="17">
        <v>4.6463038130381289</v>
      </c>
      <c r="K283" s="17">
        <v>4.7909650170049174</v>
      </c>
      <c r="L283" s="17">
        <v>1.6902060270602712</v>
      </c>
      <c r="M283" s="17">
        <v>4.4559040590405932</v>
      </c>
      <c r="N283" s="17">
        <v>4.4587915129151279</v>
      </c>
      <c r="O283" s="17">
        <v>0.71855732179612375</v>
      </c>
      <c r="P283" s="17">
        <v>1.9671987530246029</v>
      </c>
      <c r="Q283" s="17">
        <v>3.8969126691266918</v>
      </c>
      <c r="R283" s="17">
        <v>4.4618849938499396</v>
      </c>
      <c r="S283" s="17">
        <v>6.3105504305043008</v>
      </c>
      <c r="T283" s="17">
        <v>3.8924692496924953</v>
      </c>
      <c r="U283" s="17">
        <v>5.1782226322263201</v>
      </c>
      <c r="V283" s="17">
        <v>1.5699569495694961</v>
      </c>
      <c r="W283" s="17">
        <v>2.4251814268142673</v>
      </c>
      <c r="X283" s="17">
        <v>2.003733087330875</v>
      </c>
      <c r="Y283" s="17">
        <v>19.508627330885609</v>
      </c>
      <c r="Z283" s="17">
        <v>6.9776814268142697</v>
      </c>
      <c r="AA283" s="17">
        <v>3.7191297662976637</v>
      </c>
      <c r="AB283" s="17">
        <v>1.7587330873308726</v>
      </c>
      <c r="AC283" s="17">
        <v>3.713105781057811</v>
      </c>
      <c r="AD283" s="17">
        <v>2.5730227552275506</v>
      </c>
      <c r="AE283" s="32">
        <v>1470.0431734317344</v>
      </c>
      <c r="AF283" s="90">
        <v>477947.39261992625</v>
      </c>
      <c r="AG283" s="91">
        <v>6.6070362546113186</v>
      </c>
      <c r="AH283" s="92">
        <v>2283.7991405988132</v>
      </c>
      <c r="AI283" s="17">
        <v>184.75312946383997</v>
      </c>
      <c r="AJ283" s="17">
        <v>104.30635330072688</v>
      </c>
      <c r="AK283" s="17">
        <v>89.89370470634266</v>
      </c>
      <c r="AL283" s="17">
        <v>192.97981376839269</v>
      </c>
      <c r="AM283" s="17">
        <v>194.48375184501865</v>
      </c>
      <c r="AN283" s="17">
        <v>58.873579335793359</v>
      </c>
      <c r="AO283" s="31">
        <v>3.3493469050366276</v>
      </c>
      <c r="AP283" s="17">
        <v>123.56501845018462</v>
      </c>
      <c r="AQ283" s="17">
        <v>131.53892988929891</v>
      </c>
      <c r="AR283" s="17">
        <v>113.6492619926199</v>
      </c>
      <c r="AS283" s="17">
        <v>10.526125461254606</v>
      </c>
      <c r="AT283" s="17">
        <v>469.55926199261972</v>
      </c>
      <c r="AU283" s="17">
        <v>5.3555350553505585</v>
      </c>
      <c r="AV283" s="17">
        <v>12.042250922509199</v>
      </c>
      <c r="AW283" s="17">
        <v>4.9205535055350591</v>
      </c>
      <c r="AX283" s="17">
        <v>23.460110701107013</v>
      </c>
      <c r="AY283" s="17">
        <v>45.218708487084861</v>
      </c>
      <c r="AZ283" s="17">
        <v>3.1565498154981539</v>
      </c>
      <c r="BA283" s="17">
        <v>1.1994710947109459</v>
      </c>
      <c r="BB283" s="17">
        <v>15.979151291512906</v>
      </c>
      <c r="BC283" s="17">
        <v>36.815498154981505</v>
      </c>
      <c r="BD283" s="17">
        <v>28.029852398523953</v>
      </c>
      <c r="BE283" s="17">
        <v>35.223837638376366</v>
      </c>
      <c r="BF283" s="17">
        <v>92.421439114391134</v>
      </c>
      <c r="BG283" s="17">
        <v>11.414261223862216</v>
      </c>
      <c r="BH283" s="17">
        <v>12.04284132841329</v>
      </c>
      <c r="BI283" s="17">
        <v>17.767675276752769</v>
      </c>
      <c r="BJ283" s="17">
        <v>3.3624723247232442</v>
      </c>
      <c r="BK283" s="17">
        <v>64.489003690036895</v>
      </c>
      <c r="BL283" s="17">
        <v>10.610866375051893</v>
      </c>
      <c r="BM283" s="17">
        <v>12.111390021203798</v>
      </c>
    </row>
    <row r="284" spans="1:65" x14ac:dyDescent="0.25">
      <c r="D284" t="s">
        <v>808</v>
      </c>
      <c r="E284" s="35">
        <v>0.42931521123579997</v>
      </c>
      <c r="F284" s="35">
        <v>0.20145920875659418</v>
      </c>
      <c r="G284" s="35">
        <v>0.37586186751955919</v>
      </c>
      <c r="H284" s="35">
        <v>0.32520636369143346</v>
      </c>
      <c r="I284" s="35">
        <v>0.18413621890135831</v>
      </c>
      <c r="J284" s="35">
        <v>0.18110125500726537</v>
      </c>
      <c r="K284" s="35">
        <v>0.41860769337216452</v>
      </c>
      <c r="L284" s="35">
        <v>0.1625388309127711</v>
      </c>
      <c r="M284" s="35">
        <v>0.3734221590593052</v>
      </c>
      <c r="N284" s="35">
        <v>0.64019062967721851</v>
      </c>
      <c r="O284" s="35">
        <v>0.13331940263038808</v>
      </c>
      <c r="P284" s="35">
        <v>0.13066439137507069</v>
      </c>
      <c r="Q284" s="35">
        <v>0.38360718192976401</v>
      </c>
      <c r="R284" s="35">
        <v>0.22517879551839962</v>
      </c>
      <c r="S284" s="35">
        <v>0.40548682381482209</v>
      </c>
      <c r="T284" s="35">
        <v>0.40682113755779603</v>
      </c>
      <c r="U284" s="35">
        <v>0.24572705093909206</v>
      </c>
      <c r="V284" s="35">
        <v>0.17316089265081031</v>
      </c>
      <c r="W284" s="35">
        <v>0.14526124966916251</v>
      </c>
      <c r="X284" s="35">
        <v>0.26119363252091848</v>
      </c>
      <c r="Y284" s="35">
        <v>1.1763347461919844</v>
      </c>
      <c r="Z284" s="35">
        <v>0.80546052149601555</v>
      </c>
      <c r="AA284" s="35">
        <v>0.31140070884214605</v>
      </c>
      <c r="AB284" s="35">
        <v>0.17409532780971221</v>
      </c>
      <c r="AC284" s="35">
        <v>0.26238314621871933</v>
      </c>
      <c r="AD284" s="35">
        <v>0.19729052965166796</v>
      </c>
      <c r="AE284" s="87">
        <v>643.39628229850632</v>
      </c>
      <c r="AF284" s="93">
        <v>243921.53991474537</v>
      </c>
      <c r="AG284" s="91">
        <v>0.2710605721849263</v>
      </c>
      <c r="AH284" s="94">
        <v>1147.9047437487648</v>
      </c>
      <c r="AI284" s="35">
        <v>45.18771485160282</v>
      </c>
      <c r="AJ284" s="35">
        <v>31.895304756083501</v>
      </c>
      <c r="AK284" s="35">
        <v>32.840164535899419</v>
      </c>
      <c r="AL284" s="35">
        <v>46.871399580186555</v>
      </c>
      <c r="AM284" s="35">
        <v>9.6414998112047687</v>
      </c>
      <c r="AN284" s="35">
        <v>11.679246871419382</v>
      </c>
      <c r="AO284" s="36">
        <v>0.3571214818624972</v>
      </c>
      <c r="AP284" s="35">
        <v>36.412083147897093</v>
      </c>
      <c r="AQ284" s="35">
        <v>32.816569097666921</v>
      </c>
      <c r="AR284" s="35">
        <v>23.672208225253872</v>
      </c>
      <c r="AS284" s="35">
        <v>0.49566620618064183</v>
      </c>
      <c r="AT284" s="35">
        <v>59.297969077574542</v>
      </c>
      <c r="AU284" s="35">
        <v>0.85047782839643327</v>
      </c>
      <c r="AV284" s="35">
        <v>1.566734360689352</v>
      </c>
      <c r="AW284" s="35">
        <v>0.64638825392513388</v>
      </c>
      <c r="AX284" s="35">
        <v>5.1825161994427802</v>
      </c>
      <c r="AY284" s="35">
        <v>12.515857461632097</v>
      </c>
      <c r="AZ284" s="35">
        <v>0.18037782279850961</v>
      </c>
      <c r="BA284" s="35">
        <v>0.16109387720943097</v>
      </c>
      <c r="BB284" s="35">
        <v>3.3849172210479779</v>
      </c>
      <c r="BC284" s="35">
        <v>9.4638376611092134</v>
      </c>
      <c r="BD284" s="35">
        <v>7.0844831726268858</v>
      </c>
      <c r="BE284" s="35">
        <v>8.4349495235250149</v>
      </c>
      <c r="BF284" s="35">
        <v>21.505257019593344</v>
      </c>
      <c r="BG284" s="35">
        <v>6.1091354576723393</v>
      </c>
      <c r="BH284" s="35">
        <v>2.0559998709358345</v>
      </c>
      <c r="BI284" s="35">
        <v>4.5203281056110969</v>
      </c>
      <c r="BJ284" s="35">
        <v>0.54008146010712055</v>
      </c>
      <c r="BK284" s="35">
        <v>15.056792564434158</v>
      </c>
      <c r="BL284" s="35">
        <v>0.83378323880398963</v>
      </c>
      <c r="BM284" s="35">
        <v>1.6284008012922109</v>
      </c>
    </row>
    <row r="285" spans="1:65" ht="13" x14ac:dyDescent="0.3">
      <c r="B285" s="12"/>
      <c r="C285" s="12"/>
      <c r="D285" t="s">
        <v>809</v>
      </c>
      <c r="E285" s="95">
        <v>3.2830831207265126E-2</v>
      </c>
      <c r="F285" s="95">
        <v>3.7737490042786696E-2</v>
      </c>
      <c r="G285" s="95">
        <v>7.6987449693329865E-2</v>
      </c>
      <c r="H285" s="95">
        <v>0.20679644473189945</v>
      </c>
      <c r="I285" s="95">
        <v>0.15658136534647502</v>
      </c>
      <c r="J285" s="95">
        <v>3.8977488837271437E-2</v>
      </c>
      <c r="K285" s="95">
        <v>8.7374399914499495E-2</v>
      </c>
      <c r="L285" s="95">
        <v>9.616509958580044E-2</v>
      </c>
      <c r="M285" s="95">
        <v>8.380390468723585E-2</v>
      </c>
      <c r="N285" s="95">
        <v>0.14357940437961098</v>
      </c>
      <c r="O285" s="95">
        <v>0.18553760234067282</v>
      </c>
      <c r="P285" s="95">
        <v>6.6421550529234458E-2</v>
      </c>
      <c r="Q285" s="95">
        <v>9.8438742281522926E-2</v>
      </c>
      <c r="R285" s="95">
        <v>5.0467189501472109E-2</v>
      </c>
      <c r="S285" s="95">
        <v>6.4255381250858348E-2</v>
      </c>
      <c r="T285" s="95">
        <v>0.10451492650582528</v>
      </c>
      <c r="U285" s="95">
        <v>4.7453937072891826E-2</v>
      </c>
      <c r="V285" s="95">
        <v>0.11029658660276857</v>
      </c>
      <c r="W285" s="95">
        <v>5.9897065045553539E-2</v>
      </c>
      <c r="X285" s="95">
        <v>0.13035350575003396</v>
      </c>
      <c r="Y285" s="95">
        <v>6.0298181222091331E-2</v>
      </c>
      <c r="Z285" s="95">
        <v>0.11543383428207851</v>
      </c>
      <c r="AA285" s="95">
        <v>8.3729455117168616E-2</v>
      </c>
      <c r="AB285" s="95">
        <v>9.8989055851520139E-2</v>
      </c>
      <c r="AC285" s="95">
        <v>7.0664064449025774E-2</v>
      </c>
      <c r="AD285" s="95">
        <v>7.6676558437284464E-2</v>
      </c>
      <c r="AE285" s="95">
        <v>0.43767169150313684</v>
      </c>
      <c r="AF285" s="95">
        <v>0.51035227659190696</v>
      </c>
      <c r="AG285" s="95">
        <v>4.1026045830419369E-2</v>
      </c>
      <c r="AH285" s="95">
        <v>0.50262946655097851</v>
      </c>
      <c r="AI285" s="95">
        <v>0.24458430004806492</v>
      </c>
      <c r="AJ285" s="95">
        <v>0.30578487068880428</v>
      </c>
      <c r="AK285" s="95">
        <v>0.36532218405258698</v>
      </c>
      <c r="AL285" s="95">
        <v>0.24288239616833651</v>
      </c>
      <c r="AM285" s="95">
        <v>4.9574834502822344E-2</v>
      </c>
      <c r="AN285" s="95">
        <v>0.19837840680290952</v>
      </c>
      <c r="AO285" s="95">
        <v>0.10662421420888674</v>
      </c>
      <c r="AP285" s="95">
        <v>0.29467954283984238</v>
      </c>
      <c r="AQ285" s="95">
        <v>0.24948180075119075</v>
      </c>
      <c r="AR285" s="95">
        <v>0.20829179011114993</v>
      </c>
      <c r="AS285" s="95">
        <v>4.7089141014433955E-2</v>
      </c>
      <c r="AT285" s="95">
        <v>0.12628431356233488</v>
      </c>
      <c r="AU285" s="95">
        <v>0.15880352189026301</v>
      </c>
      <c r="AV285" s="95">
        <v>0.13010311533708663</v>
      </c>
      <c r="AW285" s="95">
        <v>0.1313649477031438</v>
      </c>
      <c r="AX285" s="95">
        <v>0.2209075765016843</v>
      </c>
      <c r="AY285" s="95">
        <v>0.27678493880927213</v>
      </c>
      <c r="AZ285" s="95">
        <v>5.714398103679004E-2</v>
      </c>
      <c r="BA285" s="95">
        <v>0.13430409279537672</v>
      </c>
      <c r="BB285" s="95">
        <v>0.21183335455656069</v>
      </c>
      <c r="BC285" s="95">
        <v>0.25706124147144432</v>
      </c>
      <c r="BD285" s="95">
        <v>0.25274778731977743</v>
      </c>
      <c r="BE285" s="95">
        <v>0.23946707937170192</v>
      </c>
      <c r="BF285" s="95">
        <v>0.23268688764926099</v>
      </c>
      <c r="BG285" s="95">
        <v>0.53521952387954952</v>
      </c>
      <c r="BH285" s="95">
        <v>0.1707238196425464</v>
      </c>
      <c r="BI285" s="95">
        <v>0.25441303013487054</v>
      </c>
      <c r="BJ285" s="95">
        <v>0.16062034358946675</v>
      </c>
      <c r="BK285" s="95">
        <v>0.23347844908263526</v>
      </c>
      <c r="BL285" s="95">
        <v>7.8578243220965252E-2</v>
      </c>
      <c r="BM285" s="95">
        <v>0.13445201570103163</v>
      </c>
    </row>
  </sheetData>
  <sortState xmlns:xlrd2="http://schemas.microsoft.com/office/spreadsheetml/2017/richdata2" ref="A5:BM269">
    <sortCondition ref="B5:B269"/>
    <sortCondition ref="D5:D269"/>
  </sortState>
  <phoneticPr fontId="0" type="noConversion"/>
  <conditionalFormatting sqref="B278:D285">
    <cfRule type="cellIs" dxfId="79" priority="1" stopIfTrue="1" operator="equal">
      <formula>#REF!</formula>
    </cfRule>
  </conditionalFormatting>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K304"/>
  <sheetViews>
    <sheetView zoomScaleNormal="100" workbookViewId="0">
      <pane xSplit="4" ySplit="4" topLeftCell="E182" activePane="bottomRight" state="frozen"/>
      <selection pane="topRight" activeCell="E1" sqref="E1"/>
      <selection pane="bottomLeft" activeCell="A5" sqref="A5"/>
      <selection pane="bottomRight" activeCell="A210" sqref="A210"/>
    </sheetView>
  </sheetViews>
  <sheetFormatPr defaultRowHeight="12.5" x14ac:dyDescent="0.25"/>
  <cols>
    <col min="1" max="1" width="12.1796875" bestFit="1" customWidth="1"/>
    <col min="2" max="2" width="17.453125" bestFit="1" customWidth="1"/>
    <col min="3" max="3" width="64" bestFit="1" customWidth="1"/>
    <col min="4" max="4" width="35.1796875" bestFit="1" customWidth="1"/>
    <col min="5" max="5" width="12.1796875" bestFit="1" customWidth="1"/>
    <col min="6" max="6" width="10" bestFit="1" customWidth="1"/>
    <col min="7" max="7" width="9.54296875" bestFit="1" customWidth="1"/>
    <col min="8" max="8" width="9.81640625" bestFit="1" customWidth="1"/>
    <col min="9" max="9" width="11.81640625" bestFit="1" customWidth="1"/>
    <col min="10" max="10" width="14" bestFit="1" customWidth="1"/>
    <col min="11" max="11" width="14.81640625" bestFit="1" customWidth="1"/>
  </cols>
  <sheetData>
    <row r="1" spans="1:11" ht="13" x14ac:dyDescent="0.3">
      <c r="A1" s="18"/>
      <c r="B1" s="18"/>
      <c r="C1" s="18" t="s">
        <v>166</v>
      </c>
      <c r="D1" s="19" t="s">
        <v>913</v>
      </c>
      <c r="E1" s="18"/>
      <c r="F1" s="18"/>
      <c r="G1" s="18"/>
      <c r="H1" s="18"/>
      <c r="I1" s="18"/>
      <c r="J1" s="18"/>
      <c r="K1" s="18"/>
    </row>
    <row r="2" spans="1:11" ht="13" x14ac:dyDescent="0.3">
      <c r="A2" s="18"/>
      <c r="B2" s="18"/>
      <c r="C2" s="18"/>
      <c r="D2" s="18"/>
      <c r="E2" s="20">
        <v>1</v>
      </c>
      <c r="F2" s="37">
        <v>0.1573</v>
      </c>
      <c r="G2" s="37">
        <v>0.28100000000000003</v>
      </c>
      <c r="H2" s="37">
        <v>9.06E-2</v>
      </c>
      <c r="I2" s="37">
        <v>8.5300000000000001E-2</v>
      </c>
      <c r="J2" s="37">
        <v>4.8300000000000003E-2</v>
      </c>
      <c r="K2" s="37">
        <v>0.33750000000000002</v>
      </c>
    </row>
    <row r="3" spans="1:11" ht="13" x14ac:dyDescent="0.3">
      <c r="A3" s="18"/>
      <c r="B3" s="18"/>
      <c r="C3" s="18"/>
      <c r="D3" s="18"/>
      <c r="E3" s="19" t="s">
        <v>167</v>
      </c>
      <c r="F3" s="19" t="s">
        <v>168</v>
      </c>
      <c r="G3" s="19"/>
      <c r="H3" s="19"/>
      <c r="I3" s="19" t="s">
        <v>169</v>
      </c>
      <c r="J3" s="19"/>
      <c r="K3" s="19" t="s">
        <v>170</v>
      </c>
    </row>
    <row r="4" spans="1:11" ht="13" x14ac:dyDescent="0.3">
      <c r="A4" s="18" t="s">
        <v>171</v>
      </c>
      <c r="B4" s="18" t="s">
        <v>172</v>
      </c>
      <c r="C4" s="18" t="s">
        <v>173</v>
      </c>
      <c r="D4" s="18" t="s">
        <v>174</v>
      </c>
      <c r="E4" s="19" t="s">
        <v>175</v>
      </c>
      <c r="F4" s="19" t="s">
        <v>176</v>
      </c>
      <c r="G4" s="19" t="s">
        <v>177</v>
      </c>
      <c r="H4" s="19" t="s">
        <v>178</v>
      </c>
      <c r="I4" s="19" t="s">
        <v>179</v>
      </c>
      <c r="J4" s="19" t="s">
        <v>180</v>
      </c>
      <c r="K4" s="19" t="s">
        <v>181</v>
      </c>
    </row>
    <row r="5" spans="1:11" ht="13" x14ac:dyDescent="0.3">
      <c r="A5" s="13"/>
      <c r="B5" s="12"/>
      <c r="C5" s="12"/>
      <c r="D5" s="12"/>
      <c r="E5" s="16"/>
      <c r="F5" s="16"/>
      <c r="G5" s="16"/>
      <c r="H5" s="16"/>
      <c r="I5" s="16"/>
      <c r="J5" s="16"/>
      <c r="K5" s="16"/>
    </row>
    <row r="6" spans="1:11" x14ac:dyDescent="0.25">
      <c r="A6" s="96">
        <v>111500100</v>
      </c>
      <c r="B6" s="14" t="s">
        <v>182</v>
      </c>
      <c r="C6" s="14" t="s">
        <v>183</v>
      </c>
      <c r="D6" s="97" t="s">
        <v>184</v>
      </c>
      <c r="E6" s="98">
        <v>84.1</v>
      </c>
      <c r="F6" s="98">
        <v>93.1</v>
      </c>
      <c r="G6" s="98">
        <v>59.3</v>
      </c>
      <c r="H6" s="98">
        <v>125.1</v>
      </c>
      <c r="I6" s="98">
        <v>89.6</v>
      </c>
      <c r="J6" s="98">
        <v>78.099999999999994</v>
      </c>
      <c r="K6" s="98">
        <v>89.1</v>
      </c>
    </row>
    <row r="7" spans="1:11" x14ac:dyDescent="0.25">
      <c r="A7" s="96">
        <v>112220125</v>
      </c>
      <c r="B7" s="14" t="s">
        <v>182</v>
      </c>
      <c r="C7" s="97" t="s">
        <v>185</v>
      </c>
      <c r="D7" s="97" t="s">
        <v>186</v>
      </c>
      <c r="E7" s="98">
        <v>92</v>
      </c>
      <c r="F7" s="98">
        <v>96.8</v>
      </c>
      <c r="G7" s="98">
        <v>76.7</v>
      </c>
      <c r="H7" s="98">
        <v>107.5</v>
      </c>
      <c r="I7" s="98">
        <v>95.9</v>
      </c>
      <c r="J7" s="98">
        <v>90.1</v>
      </c>
      <c r="K7" s="98">
        <v>97.7</v>
      </c>
    </row>
    <row r="8" spans="1:11" x14ac:dyDescent="0.25">
      <c r="A8" s="96">
        <v>113820200</v>
      </c>
      <c r="B8" s="14" t="s">
        <v>182</v>
      </c>
      <c r="C8" s="97" t="s">
        <v>187</v>
      </c>
      <c r="D8" s="97" t="s">
        <v>188</v>
      </c>
      <c r="E8" s="98">
        <v>92.2</v>
      </c>
      <c r="F8" s="98">
        <v>93.2</v>
      </c>
      <c r="G8" s="98">
        <v>79.7</v>
      </c>
      <c r="H8" s="98">
        <v>103.5</v>
      </c>
      <c r="I8" s="98">
        <v>90.8</v>
      </c>
      <c r="J8" s="98">
        <v>97.4</v>
      </c>
      <c r="K8" s="98">
        <v>98.6</v>
      </c>
    </row>
    <row r="9" spans="1:11" x14ac:dyDescent="0.25">
      <c r="A9" s="96">
        <v>119460235</v>
      </c>
      <c r="B9" s="14" t="s">
        <v>182</v>
      </c>
      <c r="C9" s="97" t="s">
        <v>189</v>
      </c>
      <c r="D9" s="97" t="s">
        <v>190</v>
      </c>
      <c r="E9" s="98">
        <v>85.8</v>
      </c>
      <c r="F9" s="98">
        <v>97.3</v>
      </c>
      <c r="G9" s="98">
        <v>65.599999999999994</v>
      </c>
      <c r="H9" s="98">
        <v>96.8</v>
      </c>
      <c r="I9" s="98">
        <v>88.2</v>
      </c>
      <c r="J9" s="98">
        <v>78.599999999999994</v>
      </c>
      <c r="K9" s="98">
        <v>94.8</v>
      </c>
    </row>
    <row r="10" spans="1:11" x14ac:dyDescent="0.25">
      <c r="A10" s="96">
        <v>120020250</v>
      </c>
      <c r="B10" s="14" t="s">
        <v>182</v>
      </c>
      <c r="C10" s="97" t="s">
        <v>191</v>
      </c>
      <c r="D10" s="97" t="s">
        <v>192</v>
      </c>
      <c r="E10" s="98">
        <v>91.8</v>
      </c>
      <c r="F10" s="98">
        <v>102.3</v>
      </c>
      <c r="G10" s="98">
        <v>73.5</v>
      </c>
      <c r="H10" s="98">
        <v>86.7</v>
      </c>
      <c r="I10" s="98">
        <v>85.1</v>
      </c>
      <c r="J10" s="98">
        <v>99.8</v>
      </c>
      <c r="K10" s="98">
        <v>104.1</v>
      </c>
    </row>
    <row r="11" spans="1:11" x14ac:dyDescent="0.25">
      <c r="A11" s="96">
        <v>122520300</v>
      </c>
      <c r="B11" s="14" t="s">
        <v>182</v>
      </c>
      <c r="C11" s="97" t="s">
        <v>193</v>
      </c>
      <c r="D11" s="97" t="s">
        <v>194</v>
      </c>
      <c r="E11" s="98">
        <v>84.5</v>
      </c>
      <c r="F11" s="98">
        <v>96.5</v>
      </c>
      <c r="G11" s="98">
        <v>64.099999999999994</v>
      </c>
      <c r="H11" s="98">
        <v>98.4</v>
      </c>
      <c r="I11" s="98">
        <v>93.1</v>
      </c>
      <c r="J11" s="98">
        <v>78.5</v>
      </c>
      <c r="K11" s="98">
        <v>90.9</v>
      </c>
    </row>
    <row r="12" spans="1:11" x14ac:dyDescent="0.25">
      <c r="A12" s="96">
        <v>126620500</v>
      </c>
      <c r="B12" s="14" t="s">
        <v>182</v>
      </c>
      <c r="C12" s="97" t="s">
        <v>195</v>
      </c>
      <c r="D12" s="97" t="s">
        <v>196</v>
      </c>
      <c r="E12" s="98">
        <v>91.6</v>
      </c>
      <c r="F12" s="98">
        <v>98.6</v>
      </c>
      <c r="G12" s="98">
        <v>75.900000000000006</v>
      </c>
      <c r="H12" s="98">
        <v>98.1</v>
      </c>
      <c r="I12" s="98">
        <v>91.8</v>
      </c>
      <c r="J12" s="98">
        <v>94.4</v>
      </c>
      <c r="K12" s="98">
        <v>99.3</v>
      </c>
    </row>
    <row r="13" spans="1:11" x14ac:dyDescent="0.25">
      <c r="A13" s="96">
        <v>133660600</v>
      </c>
      <c r="B13" s="14" t="s">
        <v>182</v>
      </c>
      <c r="C13" s="97" t="s">
        <v>197</v>
      </c>
      <c r="D13" s="97" t="s">
        <v>198</v>
      </c>
      <c r="E13" s="98">
        <v>84.1</v>
      </c>
      <c r="F13" s="98">
        <v>100.3</v>
      </c>
      <c r="G13" s="98">
        <v>59.6</v>
      </c>
      <c r="H13" s="98">
        <v>99.3</v>
      </c>
      <c r="I13" s="98">
        <v>86.7</v>
      </c>
      <c r="J13" s="98">
        <v>98.8</v>
      </c>
      <c r="K13" s="98">
        <v>90.1</v>
      </c>
    </row>
    <row r="14" spans="1:11" x14ac:dyDescent="0.25">
      <c r="A14" s="96">
        <v>133860700</v>
      </c>
      <c r="B14" s="14" t="s">
        <v>182</v>
      </c>
      <c r="C14" s="97" t="s">
        <v>199</v>
      </c>
      <c r="D14" s="97" t="s">
        <v>200</v>
      </c>
      <c r="E14" s="98">
        <v>87.6</v>
      </c>
      <c r="F14" s="98">
        <v>97.8</v>
      </c>
      <c r="G14" s="98">
        <v>72.3</v>
      </c>
      <c r="H14" s="98">
        <v>102.8</v>
      </c>
      <c r="I14" s="98">
        <v>90</v>
      </c>
      <c r="J14" s="98">
        <v>83.4</v>
      </c>
      <c r="K14" s="98">
        <v>91.4</v>
      </c>
    </row>
    <row r="15" spans="1:11" x14ac:dyDescent="0.25">
      <c r="A15" s="96">
        <v>211260100</v>
      </c>
      <c r="B15" s="14" t="s">
        <v>201</v>
      </c>
      <c r="C15" s="97" t="s">
        <v>202</v>
      </c>
      <c r="D15" s="97" t="s">
        <v>203</v>
      </c>
      <c r="E15" s="98">
        <v>125.6</v>
      </c>
      <c r="F15" s="98">
        <v>124.8</v>
      </c>
      <c r="G15" s="98">
        <v>136.4</v>
      </c>
      <c r="H15" s="98">
        <v>116.2</v>
      </c>
      <c r="I15" s="98">
        <v>113.5</v>
      </c>
      <c r="J15" s="98">
        <v>147.4</v>
      </c>
      <c r="K15" s="98">
        <v>119.4</v>
      </c>
    </row>
    <row r="16" spans="1:11" x14ac:dyDescent="0.25">
      <c r="A16" s="96">
        <v>221820300</v>
      </c>
      <c r="B16" s="14" t="s">
        <v>201</v>
      </c>
      <c r="C16" s="97" t="s">
        <v>204</v>
      </c>
      <c r="D16" s="97" t="s">
        <v>205</v>
      </c>
      <c r="E16" s="98">
        <v>123.1</v>
      </c>
      <c r="F16" s="98">
        <v>123</v>
      </c>
      <c r="G16" s="98">
        <v>100.8</v>
      </c>
      <c r="H16" s="98">
        <v>211.5</v>
      </c>
      <c r="I16" s="98">
        <v>111</v>
      </c>
      <c r="J16" s="98">
        <v>153.6</v>
      </c>
      <c r="K16" s="98">
        <v>116.6</v>
      </c>
    </row>
    <row r="17" spans="1:11" x14ac:dyDescent="0.25">
      <c r="A17" s="96">
        <v>227940400</v>
      </c>
      <c r="B17" s="14" t="s">
        <v>201</v>
      </c>
      <c r="C17" s="97" t="s">
        <v>206</v>
      </c>
      <c r="D17" s="97" t="s">
        <v>207</v>
      </c>
      <c r="E17" s="98">
        <v>127.7</v>
      </c>
      <c r="F17" s="98">
        <v>133.19999999999999</v>
      </c>
      <c r="G17" s="98">
        <v>140.6</v>
      </c>
      <c r="H17" s="98">
        <v>135.1</v>
      </c>
      <c r="I17" s="98">
        <v>117.8</v>
      </c>
      <c r="J17" s="98">
        <v>151.9</v>
      </c>
      <c r="K17" s="98">
        <v>111.5</v>
      </c>
    </row>
    <row r="18" spans="1:11" x14ac:dyDescent="0.25">
      <c r="A18" s="96">
        <v>288888550</v>
      </c>
      <c r="B18" s="14" t="s">
        <v>201</v>
      </c>
      <c r="C18" s="97" t="s">
        <v>865</v>
      </c>
      <c r="D18" s="97" t="s">
        <v>810</v>
      </c>
      <c r="E18" s="98">
        <v>127.7</v>
      </c>
      <c r="F18" s="98">
        <v>147.19999999999999</v>
      </c>
      <c r="G18" s="98">
        <v>105.5</v>
      </c>
      <c r="H18" s="98">
        <v>127.4</v>
      </c>
      <c r="I18" s="98">
        <v>132.5</v>
      </c>
      <c r="J18" s="98">
        <v>157</v>
      </c>
      <c r="K18" s="98">
        <v>131.80000000000001</v>
      </c>
    </row>
    <row r="19" spans="1:11" x14ac:dyDescent="0.25">
      <c r="A19" s="96">
        <v>429420150</v>
      </c>
      <c r="B19" s="14" t="s">
        <v>208</v>
      </c>
      <c r="C19" s="97" t="s">
        <v>211</v>
      </c>
      <c r="D19" s="97" t="s">
        <v>212</v>
      </c>
      <c r="E19" s="98">
        <v>90.5</v>
      </c>
      <c r="F19" s="98">
        <v>95.4</v>
      </c>
      <c r="G19" s="98">
        <v>96.5</v>
      </c>
      <c r="H19" s="98">
        <v>89.3</v>
      </c>
      <c r="I19" s="98">
        <v>95</v>
      </c>
      <c r="J19" s="98">
        <v>92.8</v>
      </c>
      <c r="K19" s="98">
        <v>82</v>
      </c>
    </row>
    <row r="20" spans="1:11" x14ac:dyDescent="0.25">
      <c r="A20" s="96">
        <v>422380300</v>
      </c>
      <c r="B20" s="14" t="s">
        <v>208</v>
      </c>
      <c r="C20" s="14" t="s">
        <v>209</v>
      </c>
      <c r="D20" s="97" t="s">
        <v>210</v>
      </c>
      <c r="E20" s="98">
        <v>114.1</v>
      </c>
      <c r="F20" s="98">
        <v>105.7</v>
      </c>
      <c r="G20" s="98">
        <v>134.80000000000001</v>
      </c>
      <c r="H20" s="98">
        <v>86.8</v>
      </c>
      <c r="I20" s="98">
        <v>109.8</v>
      </c>
      <c r="J20" s="98">
        <v>107.6</v>
      </c>
      <c r="K20" s="98">
        <v>110.1</v>
      </c>
    </row>
    <row r="21" spans="1:11" x14ac:dyDescent="0.25">
      <c r="A21" s="96">
        <v>429420400</v>
      </c>
      <c r="B21" s="14" t="s">
        <v>208</v>
      </c>
      <c r="C21" s="97" t="s">
        <v>211</v>
      </c>
      <c r="D21" s="97" t="s">
        <v>213</v>
      </c>
      <c r="E21" s="98">
        <v>130.19999999999999</v>
      </c>
      <c r="F21" s="98">
        <v>116.7</v>
      </c>
      <c r="G21" s="98">
        <v>186.6</v>
      </c>
      <c r="H21" s="98">
        <v>87.9</v>
      </c>
      <c r="I21" s="98">
        <v>99.6</v>
      </c>
      <c r="J21" s="98">
        <v>95.7</v>
      </c>
      <c r="K21" s="98">
        <v>113.5</v>
      </c>
    </row>
    <row r="22" spans="1:11" x14ac:dyDescent="0.25">
      <c r="A22" s="96">
        <v>438060600</v>
      </c>
      <c r="B22" s="14" t="s">
        <v>208</v>
      </c>
      <c r="C22" s="14" t="s">
        <v>214</v>
      </c>
      <c r="D22" s="97" t="s">
        <v>215</v>
      </c>
      <c r="E22" s="98">
        <v>104.3</v>
      </c>
      <c r="F22" s="98">
        <v>100.5</v>
      </c>
      <c r="G22" s="98">
        <v>123.9</v>
      </c>
      <c r="H22" s="98">
        <v>101.8</v>
      </c>
      <c r="I22" s="98">
        <v>105.7</v>
      </c>
      <c r="J22" s="98">
        <v>92.9</v>
      </c>
      <c r="K22" s="98">
        <v>91.7</v>
      </c>
    </row>
    <row r="23" spans="1:11" x14ac:dyDescent="0.25">
      <c r="A23" s="96">
        <v>439150650</v>
      </c>
      <c r="B23" s="14" t="s">
        <v>208</v>
      </c>
      <c r="C23" s="97" t="s">
        <v>217</v>
      </c>
      <c r="D23" s="97" t="s">
        <v>218</v>
      </c>
      <c r="E23" s="98">
        <v>116</v>
      </c>
      <c r="F23" s="98">
        <v>101.8</v>
      </c>
      <c r="G23" s="98">
        <v>144</v>
      </c>
      <c r="H23" s="98">
        <v>89</v>
      </c>
      <c r="I23" s="98">
        <v>109.2</v>
      </c>
      <c r="J23" s="98">
        <v>92.6</v>
      </c>
      <c r="K23" s="98">
        <v>111.7</v>
      </c>
    </row>
    <row r="24" spans="1:11" x14ac:dyDescent="0.25">
      <c r="A24" s="96">
        <v>438060750</v>
      </c>
      <c r="B24" s="14" t="s">
        <v>208</v>
      </c>
      <c r="C24" s="97" t="s">
        <v>214</v>
      </c>
      <c r="D24" s="97" t="s">
        <v>216</v>
      </c>
      <c r="E24" s="98">
        <v>98.6</v>
      </c>
      <c r="F24" s="98">
        <v>92.8</v>
      </c>
      <c r="G24" s="98">
        <v>100.4</v>
      </c>
      <c r="H24" s="98">
        <v>126.5</v>
      </c>
      <c r="I24" s="98">
        <v>91.9</v>
      </c>
      <c r="J24" s="98">
        <v>84.2</v>
      </c>
      <c r="K24" s="98">
        <v>96</v>
      </c>
    </row>
    <row r="25" spans="1:11" x14ac:dyDescent="0.25">
      <c r="A25" s="96">
        <v>446060850</v>
      </c>
      <c r="B25" s="14" t="s">
        <v>208</v>
      </c>
      <c r="C25" s="14" t="s">
        <v>219</v>
      </c>
      <c r="D25" s="97" t="s">
        <v>220</v>
      </c>
      <c r="E25" s="98">
        <v>103.9</v>
      </c>
      <c r="F25" s="98">
        <v>104.1</v>
      </c>
      <c r="G25" s="98">
        <v>104.5</v>
      </c>
      <c r="H25" s="98">
        <v>99</v>
      </c>
      <c r="I25" s="98">
        <v>103.5</v>
      </c>
      <c r="J25" s="98">
        <v>98.5</v>
      </c>
      <c r="K25" s="98">
        <v>105.6</v>
      </c>
    </row>
    <row r="26" spans="1:11" x14ac:dyDescent="0.25">
      <c r="A26" s="96">
        <v>449740900</v>
      </c>
      <c r="B26" s="14" t="s">
        <v>208</v>
      </c>
      <c r="C26" s="97" t="s">
        <v>221</v>
      </c>
      <c r="D26" s="97" t="s">
        <v>222</v>
      </c>
      <c r="E26" s="98">
        <v>95.7</v>
      </c>
      <c r="F26" s="98">
        <v>98.7</v>
      </c>
      <c r="G26" s="98">
        <v>87.2</v>
      </c>
      <c r="H26" s="98">
        <v>107.2</v>
      </c>
      <c r="I26" s="98">
        <v>97.3</v>
      </c>
      <c r="J26" s="98">
        <v>101.4</v>
      </c>
      <c r="K26" s="98">
        <v>97.1</v>
      </c>
    </row>
    <row r="27" spans="1:11" x14ac:dyDescent="0.25">
      <c r="A27" s="96">
        <v>530780125</v>
      </c>
      <c r="B27" s="14" t="s">
        <v>223</v>
      </c>
      <c r="C27" s="97" t="s">
        <v>230</v>
      </c>
      <c r="D27" s="97" t="s">
        <v>231</v>
      </c>
      <c r="E27" s="98">
        <v>83.5</v>
      </c>
      <c r="F27" s="98">
        <v>90.6</v>
      </c>
      <c r="G27" s="98">
        <v>73.599999999999994</v>
      </c>
      <c r="H27" s="98">
        <v>94</v>
      </c>
      <c r="I27" s="98">
        <v>90.7</v>
      </c>
      <c r="J27" s="98">
        <v>84.5</v>
      </c>
      <c r="K27" s="98">
        <v>83.7</v>
      </c>
    </row>
    <row r="28" spans="1:11" x14ac:dyDescent="0.25">
      <c r="A28" s="96">
        <v>522220300</v>
      </c>
      <c r="B28" s="14" t="s">
        <v>223</v>
      </c>
      <c r="C28" s="97" t="s">
        <v>224</v>
      </c>
      <c r="D28" s="97" t="s">
        <v>225</v>
      </c>
      <c r="E28" s="98">
        <v>91.6</v>
      </c>
      <c r="F28" s="98">
        <v>90.7</v>
      </c>
      <c r="G28" s="98">
        <v>79.5</v>
      </c>
      <c r="H28" s="98">
        <v>95</v>
      </c>
      <c r="I28" s="98">
        <v>100.8</v>
      </c>
      <c r="J28" s="98">
        <v>89</v>
      </c>
      <c r="K28" s="98">
        <v>99.3</v>
      </c>
    </row>
    <row r="29" spans="1:11" x14ac:dyDescent="0.25">
      <c r="A29" s="96">
        <v>526300500</v>
      </c>
      <c r="B29" s="14" t="s">
        <v>223</v>
      </c>
      <c r="C29" s="97" t="s">
        <v>226</v>
      </c>
      <c r="D29" s="97" t="s">
        <v>227</v>
      </c>
      <c r="E29" s="98">
        <v>93.9</v>
      </c>
      <c r="F29" s="98">
        <v>96.8</v>
      </c>
      <c r="G29" s="98">
        <v>81.5</v>
      </c>
      <c r="H29" s="98">
        <v>99.1</v>
      </c>
      <c r="I29" s="98">
        <v>89.3</v>
      </c>
      <c r="J29" s="98">
        <v>82.1</v>
      </c>
      <c r="K29" s="98">
        <v>104.3</v>
      </c>
    </row>
    <row r="30" spans="1:11" x14ac:dyDescent="0.25">
      <c r="A30" s="96">
        <v>527860600</v>
      </c>
      <c r="B30" s="14" t="s">
        <v>223</v>
      </c>
      <c r="C30" s="97" t="s">
        <v>228</v>
      </c>
      <c r="D30" s="97" t="s">
        <v>229</v>
      </c>
      <c r="E30" s="98">
        <v>88.3</v>
      </c>
      <c r="F30" s="98">
        <v>93.5</v>
      </c>
      <c r="G30" s="98">
        <v>70.7</v>
      </c>
      <c r="H30" s="98">
        <v>93.9</v>
      </c>
      <c r="I30" s="98">
        <v>86.7</v>
      </c>
      <c r="J30" s="98">
        <v>79.3</v>
      </c>
      <c r="K30" s="98">
        <v>100.6</v>
      </c>
    </row>
    <row r="31" spans="1:11" x14ac:dyDescent="0.25">
      <c r="A31" s="96">
        <v>530780700</v>
      </c>
      <c r="B31" s="14" t="s">
        <v>223</v>
      </c>
      <c r="C31" s="97" t="s">
        <v>230</v>
      </c>
      <c r="D31" s="97" t="s">
        <v>867</v>
      </c>
      <c r="E31" s="98">
        <v>95.6</v>
      </c>
      <c r="F31" s="98">
        <v>95.9</v>
      </c>
      <c r="G31" s="98">
        <v>83.4</v>
      </c>
      <c r="H31" s="98">
        <v>100.1</v>
      </c>
      <c r="I31" s="98">
        <v>91.5</v>
      </c>
      <c r="J31" s="98">
        <v>80.099999999999994</v>
      </c>
      <c r="K31" s="98">
        <v>107.8</v>
      </c>
    </row>
    <row r="32" spans="1:11" x14ac:dyDescent="0.25">
      <c r="A32" s="96">
        <v>612540100</v>
      </c>
      <c r="B32" s="14" t="s">
        <v>232</v>
      </c>
      <c r="C32" s="97" t="s">
        <v>811</v>
      </c>
      <c r="D32" s="97" t="s">
        <v>812</v>
      </c>
      <c r="E32" s="98">
        <v>109.4</v>
      </c>
      <c r="F32" s="98">
        <v>108.7</v>
      </c>
      <c r="G32" s="98">
        <v>102</v>
      </c>
      <c r="H32" s="98">
        <v>157.1</v>
      </c>
      <c r="I32" s="98">
        <v>117.3</v>
      </c>
      <c r="J32" s="98">
        <v>98.8</v>
      </c>
      <c r="K32" s="98">
        <v>102.5</v>
      </c>
    </row>
    <row r="33" spans="1:11" x14ac:dyDescent="0.25">
      <c r="A33" s="96">
        <v>631084500</v>
      </c>
      <c r="B33" s="14" t="s">
        <v>232</v>
      </c>
      <c r="C33" s="97" t="s">
        <v>235</v>
      </c>
      <c r="D33" s="97" t="s">
        <v>236</v>
      </c>
      <c r="E33" s="98">
        <v>150.4</v>
      </c>
      <c r="F33" s="98">
        <v>111.1</v>
      </c>
      <c r="G33" s="98">
        <v>239.5</v>
      </c>
      <c r="H33" s="98">
        <v>111.6</v>
      </c>
      <c r="I33" s="98">
        <v>126.8</v>
      </c>
      <c r="J33" s="98">
        <v>110.9</v>
      </c>
      <c r="K33" s="98">
        <v>116.7</v>
      </c>
    </row>
    <row r="34" spans="1:11" x14ac:dyDescent="0.25">
      <c r="A34" s="96">
        <v>633700540</v>
      </c>
      <c r="B34" s="14" t="s">
        <v>232</v>
      </c>
      <c r="C34" s="97" t="s">
        <v>813</v>
      </c>
      <c r="D34" s="97" t="s">
        <v>814</v>
      </c>
      <c r="E34" s="98">
        <v>116.1</v>
      </c>
      <c r="F34" s="98">
        <v>105.8</v>
      </c>
      <c r="G34" s="98">
        <v>132.80000000000001</v>
      </c>
      <c r="H34" s="98">
        <v>140.6</v>
      </c>
      <c r="I34" s="98">
        <v>124.5</v>
      </c>
      <c r="J34" s="98">
        <v>94.7</v>
      </c>
      <c r="K34" s="98">
        <v>101.3</v>
      </c>
    </row>
    <row r="35" spans="1:11" x14ac:dyDescent="0.25">
      <c r="A35" s="96">
        <v>636084600</v>
      </c>
      <c r="B35" s="14" t="s">
        <v>232</v>
      </c>
      <c r="C35" s="97" t="s">
        <v>855</v>
      </c>
      <c r="D35" s="97" t="s">
        <v>237</v>
      </c>
      <c r="E35" s="98">
        <v>144.4</v>
      </c>
      <c r="F35" s="98">
        <v>128</v>
      </c>
      <c r="G35" s="98">
        <v>198</v>
      </c>
      <c r="H35" s="98">
        <v>130.30000000000001</v>
      </c>
      <c r="I35" s="98">
        <v>132.9</v>
      </c>
      <c r="J35" s="98">
        <v>125.7</v>
      </c>
      <c r="K35" s="98">
        <v>116.9</v>
      </c>
    </row>
    <row r="36" spans="1:11" x14ac:dyDescent="0.25">
      <c r="A36" s="96">
        <v>611244620</v>
      </c>
      <c r="B36" s="14" t="s">
        <v>232</v>
      </c>
      <c r="C36" s="97" t="s">
        <v>233</v>
      </c>
      <c r="D36" s="97" t="s">
        <v>234</v>
      </c>
      <c r="E36" s="98">
        <v>151.30000000000001</v>
      </c>
      <c r="F36" s="98">
        <v>111.4</v>
      </c>
      <c r="G36" s="98">
        <v>256.5</v>
      </c>
      <c r="H36" s="98">
        <v>93.2</v>
      </c>
      <c r="I36" s="98">
        <v>127.5</v>
      </c>
      <c r="J36" s="98">
        <v>98.9</v>
      </c>
      <c r="K36" s="98">
        <v>111.3</v>
      </c>
    </row>
    <row r="37" spans="1:11" x14ac:dyDescent="0.25">
      <c r="A37" s="96">
        <v>640900720</v>
      </c>
      <c r="B37" s="14" t="s">
        <v>232</v>
      </c>
      <c r="C37" s="97" t="s">
        <v>838</v>
      </c>
      <c r="D37" s="97" t="s">
        <v>238</v>
      </c>
      <c r="E37" s="98">
        <v>119.2</v>
      </c>
      <c r="F37" s="98">
        <v>105.8</v>
      </c>
      <c r="G37" s="98">
        <v>142.1</v>
      </c>
      <c r="H37" s="98">
        <v>108.9</v>
      </c>
      <c r="I37" s="98">
        <v>123.8</v>
      </c>
      <c r="J37" s="98">
        <v>112.6</v>
      </c>
      <c r="K37" s="98">
        <v>108.8</v>
      </c>
    </row>
    <row r="38" spans="1:11" x14ac:dyDescent="0.25">
      <c r="A38" s="96">
        <v>641740760</v>
      </c>
      <c r="B38" s="14" t="s">
        <v>232</v>
      </c>
      <c r="C38" s="97" t="s">
        <v>239</v>
      </c>
      <c r="D38" s="97" t="s">
        <v>240</v>
      </c>
      <c r="E38" s="98">
        <v>143.6</v>
      </c>
      <c r="F38" s="98">
        <v>112.5</v>
      </c>
      <c r="G38" s="98">
        <v>221.3</v>
      </c>
      <c r="H38" s="98">
        <v>111.2</v>
      </c>
      <c r="I38" s="98">
        <v>131.19999999999999</v>
      </c>
      <c r="J38" s="98">
        <v>104.6</v>
      </c>
      <c r="K38" s="98">
        <v>110.7</v>
      </c>
    </row>
    <row r="39" spans="1:11" x14ac:dyDescent="0.25">
      <c r="A39" s="96">
        <v>641884800</v>
      </c>
      <c r="B39" s="14" t="s">
        <v>232</v>
      </c>
      <c r="C39" s="97" t="s">
        <v>856</v>
      </c>
      <c r="D39" s="97" t="s">
        <v>241</v>
      </c>
      <c r="E39" s="98">
        <v>176.5</v>
      </c>
      <c r="F39" s="98">
        <v>130.1</v>
      </c>
      <c r="G39" s="98">
        <v>301.89999999999998</v>
      </c>
      <c r="H39" s="98">
        <v>132.69999999999999</v>
      </c>
      <c r="I39" s="98">
        <v>136.5</v>
      </c>
      <c r="J39" s="98">
        <v>128.80000000000001</v>
      </c>
      <c r="K39" s="98">
        <v>122.3</v>
      </c>
    </row>
    <row r="40" spans="1:11" x14ac:dyDescent="0.25">
      <c r="A40" s="96">
        <v>644700900</v>
      </c>
      <c r="B40" s="14" t="s">
        <v>232</v>
      </c>
      <c r="C40" s="97" t="s">
        <v>242</v>
      </c>
      <c r="D40" s="97" t="s">
        <v>243</v>
      </c>
      <c r="E40" s="98">
        <v>121.7</v>
      </c>
      <c r="F40" s="98">
        <v>113.9</v>
      </c>
      <c r="G40" s="98">
        <v>138.4</v>
      </c>
      <c r="H40" s="98">
        <v>141.5</v>
      </c>
      <c r="I40" s="98">
        <v>129.19999999999999</v>
      </c>
      <c r="J40" s="98">
        <v>105.1</v>
      </c>
      <c r="K40" s="98">
        <v>106.7</v>
      </c>
    </row>
    <row r="41" spans="1:11" x14ac:dyDescent="0.25">
      <c r="A41" s="96">
        <v>817820200</v>
      </c>
      <c r="B41" s="14" t="s">
        <v>244</v>
      </c>
      <c r="C41" s="97" t="s">
        <v>245</v>
      </c>
      <c r="D41" s="97" t="s">
        <v>246</v>
      </c>
      <c r="E41" s="98">
        <v>106</v>
      </c>
      <c r="F41" s="98">
        <v>100.1</v>
      </c>
      <c r="G41" s="98">
        <v>111.3</v>
      </c>
      <c r="H41" s="98">
        <v>102.3</v>
      </c>
      <c r="I41" s="98">
        <v>101.5</v>
      </c>
      <c r="J41" s="98">
        <v>103</v>
      </c>
      <c r="K41" s="98">
        <v>107</v>
      </c>
    </row>
    <row r="42" spans="1:11" x14ac:dyDescent="0.25">
      <c r="A42" s="96">
        <v>819740300</v>
      </c>
      <c r="B42" s="14" t="s">
        <v>244</v>
      </c>
      <c r="C42" s="97" t="s">
        <v>247</v>
      </c>
      <c r="D42" s="97" t="s">
        <v>248</v>
      </c>
      <c r="E42" s="98">
        <v>111</v>
      </c>
      <c r="F42" s="98">
        <v>97.3</v>
      </c>
      <c r="G42" s="98">
        <v>136</v>
      </c>
      <c r="H42" s="98">
        <v>86.9</v>
      </c>
      <c r="I42" s="98">
        <v>101.7</v>
      </c>
      <c r="J42" s="98">
        <v>99.4</v>
      </c>
      <c r="K42" s="98">
        <v>107.1</v>
      </c>
    </row>
    <row r="43" spans="1:11" x14ac:dyDescent="0.25">
      <c r="A43" s="96">
        <v>824300500</v>
      </c>
      <c r="B43" s="14" t="s">
        <v>244</v>
      </c>
      <c r="C43" s="97" t="s">
        <v>250</v>
      </c>
      <c r="D43" s="97" t="s">
        <v>251</v>
      </c>
      <c r="E43" s="98">
        <v>100.5</v>
      </c>
      <c r="F43" s="98">
        <v>104.3</v>
      </c>
      <c r="G43" s="98">
        <v>104.2</v>
      </c>
      <c r="H43" s="98">
        <v>89</v>
      </c>
      <c r="I43" s="98">
        <v>106.9</v>
      </c>
      <c r="J43" s="98">
        <v>109.3</v>
      </c>
      <c r="K43" s="98">
        <v>95.8</v>
      </c>
    </row>
    <row r="44" spans="1:11" x14ac:dyDescent="0.25">
      <c r="A44" s="96">
        <v>839380800</v>
      </c>
      <c r="B44" s="14" t="s">
        <v>244</v>
      </c>
      <c r="C44" s="97" t="s">
        <v>252</v>
      </c>
      <c r="D44" s="97" t="s">
        <v>253</v>
      </c>
      <c r="E44" s="98">
        <v>97.6</v>
      </c>
      <c r="F44" s="98">
        <v>99.8</v>
      </c>
      <c r="G44" s="98">
        <v>97.7</v>
      </c>
      <c r="H44" s="98">
        <v>98.3</v>
      </c>
      <c r="I44" s="98">
        <v>97.7</v>
      </c>
      <c r="J44" s="98">
        <v>94.4</v>
      </c>
      <c r="K44" s="98">
        <v>96.8</v>
      </c>
    </row>
    <row r="45" spans="1:11" x14ac:dyDescent="0.25">
      <c r="A45" s="96">
        <v>819740351</v>
      </c>
      <c r="B45" s="14" t="s">
        <v>244</v>
      </c>
      <c r="C45" s="97" t="s">
        <v>247</v>
      </c>
      <c r="D45" s="97" t="s">
        <v>249</v>
      </c>
      <c r="E45" s="98">
        <v>106</v>
      </c>
      <c r="F45" s="98">
        <v>88.6</v>
      </c>
      <c r="G45" s="98">
        <v>134.4</v>
      </c>
      <c r="H45" s="98">
        <v>79</v>
      </c>
      <c r="I45" s="98">
        <v>109.4</v>
      </c>
      <c r="J45" s="98">
        <v>88.5</v>
      </c>
      <c r="K45" s="98">
        <v>99.4</v>
      </c>
    </row>
    <row r="46" spans="1:11" x14ac:dyDescent="0.25">
      <c r="A46" s="96">
        <v>925540400</v>
      </c>
      <c r="B46" s="14" t="s">
        <v>254</v>
      </c>
      <c r="C46" s="97" t="s">
        <v>257</v>
      </c>
      <c r="D46" s="97" t="s">
        <v>258</v>
      </c>
      <c r="E46" s="98">
        <v>105.3</v>
      </c>
      <c r="F46" s="98">
        <v>101</v>
      </c>
      <c r="G46" s="98">
        <v>97.4</v>
      </c>
      <c r="H46" s="98">
        <v>124.8</v>
      </c>
      <c r="I46" s="98">
        <v>102.7</v>
      </c>
      <c r="J46" s="98">
        <v>95.5</v>
      </c>
      <c r="K46" s="98">
        <v>110.7</v>
      </c>
    </row>
    <row r="47" spans="1:11" x14ac:dyDescent="0.25">
      <c r="A47" s="96">
        <v>935300620</v>
      </c>
      <c r="B47" s="14" t="s">
        <v>254</v>
      </c>
      <c r="C47" s="97" t="s">
        <v>259</v>
      </c>
      <c r="D47" s="97" t="s">
        <v>260</v>
      </c>
      <c r="E47" s="98">
        <v>112.5</v>
      </c>
      <c r="F47" s="98">
        <v>98.5</v>
      </c>
      <c r="G47" s="98">
        <v>112.9</v>
      </c>
      <c r="H47" s="98">
        <v>131.5</v>
      </c>
      <c r="I47" s="98">
        <v>111.1</v>
      </c>
      <c r="J47" s="98">
        <v>112.8</v>
      </c>
      <c r="K47" s="98">
        <v>114</v>
      </c>
    </row>
    <row r="48" spans="1:11" x14ac:dyDescent="0.25">
      <c r="A48" s="96">
        <v>914860800</v>
      </c>
      <c r="B48" s="14" t="s">
        <v>254</v>
      </c>
      <c r="C48" s="97" t="s">
        <v>255</v>
      </c>
      <c r="D48" s="97" t="s">
        <v>256</v>
      </c>
      <c r="E48" s="98">
        <v>129.69999999999999</v>
      </c>
      <c r="F48" s="98">
        <v>106.3</v>
      </c>
      <c r="G48" s="98">
        <v>165.1</v>
      </c>
      <c r="H48" s="98">
        <v>130.6</v>
      </c>
      <c r="I48" s="98">
        <v>109.7</v>
      </c>
      <c r="J48" s="98">
        <v>108.5</v>
      </c>
      <c r="K48" s="98">
        <v>119.1</v>
      </c>
    </row>
    <row r="49" spans="1:11" x14ac:dyDescent="0.25">
      <c r="A49" s="96">
        <v>1020100500</v>
      </c>
      <c r="B49" s="14" t="s">
        <v>261</v>
      </c>
      <c r="C49" s="97" t="s">
        <v>262</v>
      </c>
      <c r="D49" s="97" t="s">
        <v>263</v>
      </c>
      <c r="E49" s="98">
        <v>101</v>
      </c>
      <c r="F49" s="98">
        <v>102.3</v>
      </c>
      <c r="G49" s="98">
        <v>94.9</v>
      </c>
      <c r="H49" s="98">
        <v>105.4</v>
      </c>
      <c r="I49" s="98">
        <v>103.6</v>
      </c>
      <c r="J49" s="98">
        <v>95.5</v>
      </c>
      <c r="K49" s="98">
        <v>104.5</v>
      </c>
    </row>
    <row r="50" spans="1:11" x14ac:dyDescent="0.25">
      <c r="A50" s="96">
        <v>1041540600</v>
      </c>
      <c r="B50" s="14" t="s">
        <v>261</v>
      </c>
      <c r="C50" s="97" t="s">
        <v>815</v>
      </c>
      <c r="D50" s="97" t="s">
        <v>816</v>
      </c>
      <c r="E50" s="98">
        <v>104.8</v>
      </c>
      <c r="F50" s="98">
        <v>101.7</v>
      </c>
      <c r="G50" s="98">
        <v>107.9</v>
      </c>
      <c r="H50" s="98">
        <v>93.7</v>
      </c>
      <c r="I50" s="98">
        <v>122.6</v>
      </c>
      <c r="J50" s="98">
        <v>103.6</v>
      </c>
      <c r="K50" s="98">
        <v>102.4</v>
      </c>
    </row>
    <row r="51" spans="1:11" x14ac:dyDescent="0.25">
      <c r="A51" s="96">
        <v>1048864800</v>
      </c>
      <c r="B51" s="14" t="s">
        <v>261</v>
      </c>
      <c r="C51" s="97" t="s">
        <v>264</v>
      </c>
      <c r="D51" s="97" t="s">
        <v>265</v>
      </c>
      <c r="E51" s="98">
        <v>108.6</v>
      </c>
      <c r="F51" s="98">
        <v>109.2</v>
      </c>
      <c r="G51" s="98">
        <v>109.6</v>
      </c>
      <c r="H51" s="98">
        <v>88.1</v>
      </c>
      <c r="I51" s="98">
        <v>113</v>
      </c>
      <c r="J51" s="98">
        <v>113.8</v>
      </c>
      <c r="K51" s="98">
        <v>111</v>
      </c>
    </row>
    <row r="52" spans="1:11" x14ac:dyDescent="0.25">
      <c r="A52" s="96">
        <v>1147894750</v>
      </c>
      <c r="B52" s="14" t="s">
        <v>266</v>
      </c>
      <c r="C52" s="97" t="s">
        <v>267</v>
      </c>
      <c r="D52" s="14" t="s">
        <v>268</v>
      </c>
      <c r="E52" s="98">
        <v>151.5</v>
      </c>
      <c r="F52" s="98">
        <v>108.3</v>
      </c>
      <c r="G52" s="98">
        <v>249.7</v>
      </c>
      <c r="H52" s="98">
        <v>112.6</v>
      </c>
      <c r="I52" s="98">
        <v>108.2</v>
      </c>
      <c r="J52" s="98">
        <v>100.2</v>
      </c>
      <c r="K52" s="98">
        <v>118.5</v>
      </c>
    </row>
    <row r="53" spans="1:11" x14ac:dyDescent="0.25">
      <c r="A53" s="96">
        <v>1215980190</v>
      </c>
      <c r="B53" s="14" t="s">
        <v>269</v>
      </c>
      <c r="C53" s="14" t="s">
        <v>270</v>
      </c>
      <c r="D53" t="s">
        <v>271</v>
      </c>
      <c r="E53" s="98">
        <v>108.4</v>
      </c>
      <c r="F53" s="98">
        <v>105.3</v>
      </c>
      <c r="G53" s="98">
        <v>117.2</v>
      </c>
      <c r="H53" s="98">
        <v>101</v>
      </c>
      <c r="I53" s="98">
        <v>107.9</v>
      </c>
      <c r="J53" s="98">
        <v>103.9</v>
      </c>
      <c r="K53" s="98">
        <v>105.2</v>
      </c>
    </row>
    <row r="54" spans="1:11" x14ac:dyDescent="0.25">
      <c r="A54" s="96">
        <v>1219660210</v>
      </c>
      <c r="B54" s="14" t="s">
        <v>269</v>
      </c>
      <c r="C54" s="14" t="s">
        <v>272</v>
      </c>
      <c r="D54" s="97" t="s">
        <v>273</v>
      </c>
      <c r="E54" s="98">
        <v>97.5</v>
      </c>
      <c r="F54" s="98">
        <v>90.5</v>
      </c>
      <c r="G54" s="98">
        <v>101.1</v>
      </c>
      <c r="H54" s="98">
        <v>102.8</v>
      </c>
      <c r="I54" s="98">
        <v>93.8</v>
      </c>
      <c r="J54" s="98">
        <v>96.7</v>
      </c>
      <c r="K54" s="98">
        <v>97.4</v>
      </c>
    </row>
    <row r="55" spans="1:11" x14ac:dyDescent="0.25">
      <c r="A55" s="96">
        <v>1222744240</v>
      </c>
      <c r="B55" s="14" t="s">
        <v>269</v>
      </c>
      <c r="C55" s="97" t="s">
        <v>857</v>
      </c>
      <c r="D55" s="97" t="s">
        <v>274</v>
      </c>
      <c r="E55" s="98">
        <v>121</v>
      </c>
      <c r="F55" s="98">
        <v>115.1</v>
      </c>
      <c r="G55" s="98">
        <v>159.69999999999999</v>
      </c>
      <c r="H55" s="98">
        <v>105.7</v>
      </c>
      <c r="I55" s="98">
        <v>103.1</v>
      </c>
      <c r="J55" s="98">
        <v>94.9</v>
      </c>
      <c r="K55" s="98">
        <v>104</v>
      </c>
    </row>
    <row r="56" spans="1:11" x14ac:dyDescent="0.25">
      <c r="A56" s="96">
        <v>1223540300</v>
      </c>
      <c r="B56" s="14" t="s">
        <v>269</v>
      </c>
      <c r="C56" s="97" t="s">
        <v>817</v>
      </c>
      <c r="D56" s="97" t="s">
        <v>818</v>
      </c>
      <c r="E56" s="98">
        <v>101.7</v>
      </c>
      <c r="F56" s="98">
        <v>98.5</v>
      </c>
      <c r="G56" s="98">
        <v>111.6</v>
      </c>
      <c r="H56" s="98">
        <v>95.8</v>
      </c>
      <c r="I56" s="98">
        <v>106.8</v>
      </c>
      <c r="J56" s="98">
        <v>94.5</v>
      </c>
      <c r="K56" s="98">
        <v>96.2</v>
      </c>
    </row>
    <row r="57" spans="1:11" x14ac:dyDescent="0.25">
      <c r="A57" s="96">
        <v>1227260440</v>
      </c>
      <c r="B57" s="14" t="s">
        <v>269</v>
      </c>
      <c r="C57" s="97" t="s">
        <v>275</v>
      </c>
      <c r="D57" s="97" t="s">
        <v>276</v>
      </c>
      <c r="E57" s="98">
        <v>94.3</v>
      </c>
      <c r="F57" s="98">
        <v>98</v>
      </c>
      <c r="G57" s="98">
        <v>94.3</v>
      </c>
      <c r="H57" s="98">
        <v>104.6</v>
      </c>
      <c r="I57" s="98">
        <v>84.1</v>
      </c>
      <c r="J57" s="98">
        <v>82.4</v>
      </c>
      <c r="K57" s="98">
        <v>94.1</v>
      </c>
    </row>
    <row r="58" spans="1:11" x14ac:dyDescent="0.25">
      <c r="A58" s="96">
        <v>1233124500</v>
      </c>
      <c r="B58" s="14" t="s">
        <v>269</v>
      </c>
      <c r="C58" s="97" t="s">
        <v>277</v>
      </c>
      <c r="D58" s="97" t="s">
        <v>278</v>
      </c>
      <c r="E58" s="98">
        <v>120.3</v>
      </c>
      <c r="F58" s="98">
        <v>115.9</v>
      </c>
      <c r="G58" s="98">
        <v>149.5</v>
      </c>
      <c r="H58" s="98">
        <v>105.7</v>
      </c>
      <c r="I58" s="98">
        <v>107.2</v>
      </c>
      <c r="J58" s="98">
        <v>94.7</v>
      </c>
      <c r="K58" s="98">
        <v>108.8</v>
      </c>
    </row>
    <row r="59" spans="1:11" x14ac:dyDescent="0.25">
      <c r="A59" s="96">
        <v>1236100580</v>
      </c>
      <c r="B59" s="14" t="s">
        <v>269</v>
      </c>
      <c r="C59" s="97" t="s">
        <v>281</v>
      </c>
      <c r="D59" s="97" t="s">
        <v>282</v>
      </c>
      <c r="E59" s="98">
        <v>92.4</v>
      </c>
      <c r="F59" s="98">
        <v>95.6</v>
      </c>
      <c r="G59" s="98">
        <v>88.4</v>
      </c>
      <c r="H59" s="98">
        <v>90.2</v>
      </c>
      <c r="I59" s="98">
        <v>101.1</v>
      </c>
      <c r="J59" s="98">
        <v>97.8</v>
      </c>
      <c r="K59" s="98">
        <v>92</v>
      </c>
    </row>
    <row r="60" spans="1:11" x14ac:dyDescent="0.25">
      <c r="A60" s="96">
        <v>1236740600</v>
      </c>
      <c r="B60" s="14" t="s">
        <v>269</v>
      </c>
      <c r="C60" s="97" t="s">
        <v>283</v>
      </c>
      <c r="D60" s="97" t="s">
        <v>284</v>
      </c>
      <c r="E60" s="98">
        <v>104</v>
      </c>
      <c r="F60" s="98">
        <v>101.6</v>
      </c>
      <c r="G60" s="98">
        <v>110.9</v>
      </c>
      <c r="H60" s="98">
        <v>92.7</v>
      </c>
      <c r="I60" s="98">
        <v>99.4</v>
      </c>
      <c r="J60" s="98">
        <v>91.7</v>
      </c>
      <c r="K60" s="98">
        <v>105.3</v>
      </c>
    </row>
    <row r="61" spans="1:11" x14ac:dyDescent="0.25">
      <c r="A61" s="96">
        <v>1237860640</v>
      </c>
      <c r="B61" s="14" t="s">
        <v>269</v>
      </c>
      <c r="C61" s="97" t="s">
        <v>285</v>
      </c>
      <c r="D61" s="97" t="s">
        <v>286</v>
      </c>
      <c r="E61" s="98">
        <v>95.2</v>
      </c>
      <c r="F61" s="98">
        <v>98.1</v>
      </c>
      <c r="G61" s="98">
        <v>91</v>
      </c>
      <c r="H61" s="98">
        <v>117.4</v>
      </c>
      <c r="I61" s="98">
        <v>90.8</v>
      </c>
      <c r="J61" s="98">
        <v>90.1</v>
      </c>
      <c r="K61" s="98">
        <v>93.2</v>
      </c>
    </row>
    <row r="62" spans="1:11" x14ac:dyDescent="0.25">
      <c r="A62" s="96">
        <v>1235840760</v>
      </c>
      <c r="B62" s="14" t="s">
        <v>269</v>
      </c>
      <c r="C62" s="97" t="s">
        <v>279</v>
      </c>
      <c r="D62" s="97" t="s">
        <v>280</v>
      </c>
      <c r="E62" s="98">
        <v>106.1</v>
      </c>
      <c r="F62" s="98">
        <v>100.8</v>
      </c>
      <c r="G62" s="98">
        <v>122</v>
      </c>
      <c r="H62" s="98">
        <v>98.8</v>
      </c>
      <c r="I62" s="98">
        <v>102.6</v>
      </c>
      <c r="J62" s="98">
        <v>104.7</v>
      </c>
      <c r="K62" s="98">
        <v>98.3</v>
      </c>
    </row>
    <row r="63" spans="1:11" x14ac:dyDescent="0.25">
      <c r="A63" s="96">
        <v>1245220800</v>
      </c>
      <c r="B63" s="14" t="s">
        <v>269</v>
      </c>
      <c r="C63" s="97" t="s">
        <v>289</v>
      </c>
      <c r="D63" s="97" t="s">
        <v>290</v>
      </c>
      <c r="E63" s="98">
        <v>95.1</v>
      </c>
      <c r="F63" s="98">
        <v>104.6</v>
      </c>
      <c r="G63" s="98">
        <v>88.5</v>
      </c>
      <c r="H63" s="98">
        <v>86.5</v>
      </c>
      <c r="I63" s="98">
        <v>93.1</v>
      </c>
      <c r="J63" s="98">
        <v>111.7</v>
      </c>
      <c r="K63" s="98">
        <v>96.7</v>
      </c>
    </row>
    <row r="64" spans="1:11" x14ac:dyDescent="0.25">
      <c r="A64" s="96">
        <v>1245300840</v>
      </c>
      <c r="B64" s="14" t="s">
        <v>269</v>
      </c>
      <c r="C64" s="97" t="s">
        <v>291</v>
      </c>
      <c r="D64" s="97" t="s">
        <v>292</v>
      </c>
      <c r="E64" s="98">
        <v>99.5</v>
      </c>
      <c r="F64" s="98">
        <v>105.4</v>
      </c>
      <c r="G64" s="98">
        <v>97.9</v>
      </c>
      <c r="H64" s="98">
        <v>97.9</v>
      </c>
      <c r="I64" s="98">
        <v>100.7</v>
      </c>
      <c r="J64" s="98">
        <v>91.7</v>
      </c>
      <c r="K64" s="98">
        <v>99.4</v>
      </c>
    </row>
    <row r="65" spans="1:11" x14ac:dyDescent="0.25">
      <c r="A65" s="96">
        <v>1242680850</v>
      </c>
      <c r="B65" s="14" t="s">
        <v>269</v>
      </c>
      <c r="C65" s="97" t="s">
        <v>287</v>
      </c>
      <c r="D65" s="97" t="s">
        <v>288</v>
      </c>
      <c r="E65" s="98">
        <v>95.8</v>
      </c>
      <c r="F65" s="98">
        <v>109.9</v>
      </c>
      <c r="G65" s="98">
        <v>85.3</v>
      </c>
      <c r="H65" s="98">
        <v>110.3</v>
      </c>
      <c r="I65" s="98">
        <v>98</v>
      </c>
      <c r="J65" s="98">
        <v>99.2</v>
      </c>
      <c r="K65" s="98">
        <v>93.1</v>
      </c>
    </row>
    <row r="66" spans="1:11" x14ac:dyDescent="0.25">
      <c r="A66" s="96">
        <v>1310500070</v>
      </c>
      <c r="B66" s="14" t="s">
        <v>293</v>
      </c>
      <c r="C66" s="97" t="s">
        <v>294</v>
      </c>
      <c r="D66" s="97" t="s">
        <v>295</v>
      </c>
      <c r="E66" s="98">
        <v>83.4</v>
      </c>
      <c r="F66" s="98">
        <v>95.7</v>
      </c>
      <c r="G66" s="98">
        <v>60</v>
      </c>
      <c r="H66" s="98">
        <v>89.7</v>
      </c>
      <c r="I66" s="98">
        <v>87</v>
      </c>
      <c r="J66" s="98">
        <v>95.7</v>
      </c>
      <c r="K66" s="98">
        <v>92.7</v>
      </c>
    </row>
    <row r="67" spans="1:11" x14ac:dyDescent="0.25">
      <c r="A67" s="96">
        <v>1312020080</v>
      </c>
      <c r="B67" s="14" t="s">
        <v>293</v>
      </c>
      <c r="C67" s="97" t="s">
        <v>893</v>
      </c>
      <c r="D67" s="97" t="s">
        <v>894</v>
      </c>
      <c r="E67" s="98">
        <v>94</v>
      </c>
      <c r="F67" s="98">
        <v>101</v>
      </c>
      <c r="G67" s="98">
        <v>89.2</v>
      </c>
      <c r="H67" s="98">
        <v>81.5</v>
      </c>
      <c r="I67" s="98">
        <v>101.6</v>
      </c>
      <c r="J67" s="98">
        <v>97.9</v>
      </c>
      <c r="K67" s="98">
        <v>95.6</v>
      </c>
    </row>
    <row r="68" spans="1:11" x14ac:dyDescent="0.25">
      <c r="A68" s="96">
        <v>1312060150</v>
      </c>
      <c r="B68" s="14" t="s">
        <v>293</v>
      </c>
      <c r="C68" s="97" t="s">
        <v>296</v>
      </c>
      <c r="D68" s="97" t="s">
        <v>297</v>
      </c>
      <c r="E68" s="98">
        <v>101.4</v>
      </c>
      <c r="F68" s="98">
        <v>95.1</v>
      </c>
      <c r="G68" s="98">
        <v>106.8</v>
      </c>
      <c r="H68" s="98">
        <v>84.7</v>
      </c>
      <c r="I68" s="98">
        <v>102.3</v>
      </c>
      <c r="J68" s="98">
        <v>108</v>
      </c>
      <c r="K68" s="98">
        <v>103.1</v>
      </c>
    </row>
    <row r="69" spans="1:11" x14ac:dyDescent="0.25">
      <c r="A69" s="96">
        <v>1312260200</v>
      </c>
      <c r="B69" s="14" t="s">
        <v>293</v>
      </c>
      <c r="C69" s="97" t="s">
        <v>298</v>
      </c>
      <c r="D69" s="97" t="s">
        <v>299</v>
      </c>
      <c r="E69" s="98">
        <v>84.9</v>
      </c>
      <c r="F69" s="98">
        <v>92.9</v>
      </c>
      <c r="G69" s="98">
        <v>70.400000000000006</v>
      </c>
      <c r="H69" s="98">
        <v>87.7</v>
      </c>
      <c r="I69" s="98">
        <v>82.6</v>
      </c>
      <c r="J69" s="98">
        <v>85.1</v>
      </c>
      <c r="K69" s="98">
        <v>93.1</v>
      </c>
    </row>
    <row r="70" spans="1:11" x14ac:dyDescent="0.25">
      <c r="A70" s="96">
        <v>1317980300</v>
      </c>
      <c r="B70" s="14" t="s">
        <v>293</v>
      </c>
      <c r="C70" s="97" t="s">
        <v>895</v>
      </c>
      <c r="D70" s="97" t="s">
        <v>896</v>
      </c>
      <c r="E70" s="98">
        <v>91.1</v>
      </c>
      <c r="F70" s="98">
        <v>96.3</v>
      </c>
      <c r="G70" s="98">
        <v>78.8</v>
      </c>
      <c r="H70" s="98">
        <v>82.1</v>
      </c>
      <c r="I70" s="98">
        <v>90.2</v>
      </c>
      <c r="J70" s="98">
        <v>144.1</v>
      </c>
      <c r="K70" s="98">
        <v>94.1</v>
      </c>
    </row>
    <row r="71" spans="1:11" x14ac:dyDescent="0.25">
      <c r="A71" s="96">
        <v>1319140375</v>
      </c>
      <c r="B71" s="14" t="s">
        <v>293</v>
      </c>
      <c r="C71" s="97" t="s">
        <v>300</v>
      </c>
      <c r="D71" s="97" t="s">
        <v>301</v>
      </c>
      <c r="E71" s="98">
        <v>88.1</v>
      </c>
      <c r="F71" s="98">
        <v>92.7</v>
      </c>
      <c r="G71" s="98">
        <v>75.3</v>
      </c>
      <c r="H71" s="98">
        <v>96.5</v>
      </c>
      <c r="I71" s="98">
        <v>80.599999999999994</v>
      </c>
      <c r="J71" s="98">
        <v>86</v>
      </c>
      <c r="K71" s="98">
        <v>96.6</v>
      </c>
    </row>
    <row r="72" spans="1:11" x14ac:dyDescent="0.25">
      <c r="A72" s="96">
        <v>1312060350</v>
      </c>
      <c r="B72" s="14" t="s">
        <v>293</v>
      </c>
      <c r="C72" s="97" t="s">
        <v>296</v>
      </c>
      <c r="D72" s="97" t="s">
        <v>866</v>
      </c>
      <c r="E72" s="98">
        <v>91.3</v>
      </c>
      <c r="F72" s="98">
        <v>98.6</v>
      </c>
      <c r="G72" s="98">
        <v>83.4</v>
      </c>
      <c r="H72" s="98">
        <v>81.900000000000006</v>
      </c>
      <c r="I72" s="98">
        <v>98.4</v>
      </c>
      <c r="J72" s="98">
        <v>89.6</v>
      </c>
      <c r="K72" s="98">
        <v>95.4</v>
      </c>
    </row>
    <row r="73" spans="1:11" x14ac:dyDescent="0.25">
      <c r="A73" s="96">
        <v>1320140500</v>
      </c>
      <c r="B73" s="14" t="s">
        <v>293</v>
      </c>
      <c r="C73" s="97" t="s">
        <v>302</v>
      </c>
      <c r="D73" s="97" t="s">
        <v>303</v>
      </c>
      <c r="E73" s="98">
        <v>85.5</v>
      </c>
      <c r="F73" s="98">
        <v>95</v>
      </c>
      <c r="G73" s="98">
        <v>62.2</v>
      </c>
      <c r="H73" s="98">
        <v>89.7</v>
      </c>
      <c r="I73" s="98">
        <v>93.2</v>
      </c>
      <c r="J73" s="98">
        <v>91.3</v>
      </c>
      <c r="K73" s="98">
        <v>96.6</v>
      </c>
    </row>
    <row r="74" spans="1:11" x14ac:dyDescent="0.25">
      <c r="A74" s="96">
        <v>1331420700</v>
      </c>
      <c r="B74" s="14" t="s">
        <v>293</v>
      </c>
      <c r="C74" s="97" t="s">
        <v>897</v>
      </c>
      <c r="D74" s="97" t="s">
        <v>898</v>
      </c>
      <c r="E74" s="98">
        <v>88</v>
      </c>
      <c r="F74" s="98">
        <v>98.3</v>
      </c>
      <c r="G74" s="98">
        <v>70.3</v>
      </c>
      <c r="H74" s="98">
        <v>81.5</v>
      </c>
      <c r="I74" s="98">
        <v>87.1</v>
      </c>
      <c r="J74" s="98">
        <v>92.6</v>
      </c>
      <c r="K74" s="98">
        <v>99.2</v>
      </c>
    </row>
    <row r="75" spans="1:11" x14ac:dyDescent="0.25">
      <c r="A75" s="96">
        <v>1342340800</v>
      </c>
      <c r="B75" s="14" t="s">
        <v>293</v>
      </c>
      <c r="C75" s="97" t="s">
        <v>304</v>
      </c>
      <c r="D75" s="97" t="s">
        <v>305</v>
      </c>
      <c r="E75" s="98">
        <v>90.5</v>
      </c>
      <c r="F75" s="98">
        <v>97.2</v>
      </c>
      <c r="G75" s="98">
        <v>72.5</v>
      </c>
      <c r="H75" s="98">
        <v>91.9</v>
      </c>
      <c r="I75" s="98">
        <v>93.5</v>
      </c>
      <c r="J75" s="98">
        <v>108.5</v>
      </c>
      <c r="K75" s="98">
        <v>98.8</v>
      </c>
    </row>
    <row r="76" spans="1:11" x14ac:dyDescent="0.25">
      <c r="A76" s="96">
        <v>1344340820</v>
      </c>
      <c r="B76" s="14" t="s">
        <v>293</v>
      </c>
      <c r="C76" s="97" t="s">
        <v>306</v>
      </c>
      <c r="D76" s="97" t="s">
        <v>307</v>
      </c>
      <c r="E76" s="98">
        <v>83.1</v>
      </c>
      <c r="F76" s="98">
        <v>92.3</v>
      </c>
      <c r="G76" s="98">
        <v>72.900000000000006</v>
      </c>
      <c r="H76" s="98">
        <v>93.4</v>
      </c>
      <c r="I76" s="98">
        <v>87.7</v>
      </c>
      <c r="J76" s="98">
        <v>86.6</v>
      </c>
      <c r="K76" s="98">
        <v>83</v>
      </c>
    </row>
    <row r="77" spans="1:11" x14ac:dyDescent="0.25">
      <c r="A77" s="96">
        <v>1346660850</v>
      </c>
      <c r="B77" s="14" t="s">
        <v>293</v>
      </c>
      <c r="C77" s="97" t="s">
        <v>308</v>
      </c>
      <c r="D77" s="97" t="s">
        <v>309</v>
      </c>
      <c r="E77" s="98">
        <v>91.7</v>
      </c>
      <c r="F77" s="98">
        <v>99.8</v>
      </c>
      <c r="G77" s="98">
        <v>80.400000000000006</v>
      </c>
      <c r="H77" s="98">
        <v>92.6</v>
      </c>
      <c r="I77" s="98">
        <v>89.6</v>
      </c>
      <c r="J77" s="98">
        <v>98.9</v>
      </c>
      <c r="K77" s="98">
        <v>96.5</v>
      </c>
    </row>
    <row r="78" spans="1:11" x14ac:dyDescent="0.25">
      <c r="A78" s="96">
        <v>1546520500</v>
      </c>
      <c r="B78" s="14" t="s">
        <v>310</v>
      </c>
      <c r="C78" s="97" t="s">
        <v>311</v>
      </c>
      <c r="D78" s="97" t="s">
        <v>312</v>
      </c>
      <c r="E78" s="98">
        <v>182.8</v>
      </c>
      <c r="F78" s="98">
        <v>142.6</v>
      </c>
      <c r="G78" s="98">
        <v>313.7</v>
      </c>
      <c r="H78" s="98">
        <v>142.19999999999999</v>
      </c>
      <c r="I78" s="98">
        <v>128.9</v>
      </c>
      <c r="J78" s="98">
        <v>117.7</v>
      </c>
      <c r="K78" s="98">
        <v>126.4</v>
      </c>
    </row>
    <row r="79" spans="1:11" x14ac:dyDescent="0.25">
      <c r="A79" s="96">
        <v>1614260200</v>
      </c>
      <c r="B79" s="14" t="s">
        <v>313</v>
      </c>
      <c r="C79" s="14" t="s">
        <v>314</v>
      </c>
      <c r="D79" s="97" t="s">
        <v>315</v>
      </c>
      <c r="E79" s="98">
        <v>107.3</v>
      </c>
      <c r="F79" s="98">
        <v>98.2</v>
      </c>
      <c r="G79" s="98">
        <v>122.4</v>
      </c>
      <c r="H79" s="98">
        <v>81.5</v>
      </c>
      <c r="I79" s="98">
        <v>113.2</v>
      </c>
      <c r="J79" s="98">
        <v>99.9</v>
      </c>
      <c r="K79" s="98">
        <v>105.5</v>
      </c>
    </row>
    <row r="80" spans="1:11" x14ac:dyDescent="0.25">
      <c r="A80" s="96">
        <v>1646300800</v>
      </c>
      <c r="B80" s="14" t="s">
        <v>313</v>
      </c>
      <c r="C80" s="97" t="s">
        <v>316</v>
      </c>
      <c r="D80" s="97" t="s">
        <v>317</v>
      </c>
      <c r="E80" s="98">
        <v>91.8</v>
      </c>
      <c r="F80" s="98">
        <v>96.3</v>
      </c>
      <c r="G80" s="98">
        <v>84.9</v>
      </c>
      <c r="H80" s="98">
        <v>81.5</v>
      </c>
      <c r="I80" s="98">
        <v>111.5</v>
      </c>
      <c r="J80" s="98">
        <v>85.9</v>
      </c>
      <c r="K80" s="98">
        <v>94.1</v>
      </c>
    </row>
    <row r="81" spans="1:11" x14ac:dyDescent="0.25">
      <c r="A81" s="96">
        <v>1714010115</v>
      </c>
      <c r="B81" s="14" t="s">
        <v>318</v>
      </c>
      <c r="C81" s="97" t="s">
        <v>319</v>
      </c>
      <c r="D81" s="97" t="s">
        <v>320</v>
      </c>
      <c r="E81" s="98">
        <v>90.2</v>
      </c>
      <c r="F81" s="98">
        <v>102.7</v>
      </c>
      <c r="G81" s="98">
        <v>69.400000000000006</v>
      </c>
      <c r="H81" s="98">
        <v>79.900000000000006</v>
      </c>
      <c r="I81" s="98">
        <v>100.9</v>
      </c>
      <c r="J81" s="98">
        <v>103.8</v>
      </c>
      <c r="K81" s="98">
        <v>99.8</v>
      </c>
    </row>
    <row r="82" spans="1:11" x14ac:dyDescent="0.25">
      <c r="A82" s="96">
        <v>1716580200</v>
      </c>
      <c r="B82" s="14" t="s">
        <v>318</v>
      </c>
      <c r="C82" s="14" t="s">
        <v>321</v>
      </c>
      <c r="D82" s="97" t="s">
        <v>322</v>
      </c>
      <c r="E82" s="98">
        <v>89</v>
      </c>
      <c r="F82" s="98">
        <v>95</v>
      </c>
      <c r="G82" s="98">
        <v>73</v>
      </c>
      <c r="H82" s="98">
        <v>91</v>
      </c>
      <c r="I82" s="98">
        <v>93</v>
      </c>
      <c r="J82" s="98">
        <v>87.9</v>
      </c>
      <c r="K82" s="98">
        <v>98</v>
      </c>
    </row>
    <row r="83" spans="1:11" x14ac:dyDescent="0.25">
      <c r="A83" s="96">
        <v>1716984280</v>
      </c>
      <c r="B83" s="14" t="s">
        <v>318</v>
      </c>
      <c r="C83" s="97" t="s">
        <v>858</v>
      </c>
      <c r="D83" s="97" t="s">
        <v>819</v>
      </c>
      <c r="E83" s="98">
        <v>118.8</v>
      </c>
      <c r="F83" s="98">
        <v>104.8</v>
      </c>
      <c r="G83" s="98">
        <v>149.5</v>
      </c>
      <c r="H83" s="98">
        <v>95.4</v>
      </c>
      <c r="I83" s="98">
        <v>121.7</v>
      </c>
      <c r="J83" s="98">
        <v>112.2</v>
      </c>
      <c r="K83" s="98">
        <v>106.2</v>
      </c>
    </row>
    <row r="84" spans="1:11" x14ac:dyDescent="0.25">
      <c r="A84" s="96">
        <v>1719180325</v>
      </c>
      <c r="B84" s="14" t="s">
        <v>318</v>
      </c>
      <c r="C84" s="97" t="s">
        <v>323</v>
      </c>
      <c r="D84" s="97" t="s">
        <v>324</v>
      </c>
      <c r="E84" s="98">
        <v>83.7</v>
      </c>
      <c r="F84" s="98">
        <v>95.2</v>
      </c>
      <c r="G84" s="98">
        <v>56.5</v>
      </c>
      <c r="H84" s="98">
        <v>93</v>
      </c>
      <c r="I84" s="98">
        <v>101.3</v>
      </c>
      <c r="J84" s="98">
        <v>83.7</v>
      </c>
      <c r="K84" s="98">
        <v>94</v>
      </c>
    </row>
    <row r="85" spans="1:11" x14ac:dyDescent="0.25">
      <c r="A85" s="96">
        <v>1719500370</v>
      </c>
      <c r="B85" s="14" t="s">
        <v>318</v>
      </c>
      <c r="C85" s="97" t="s">
        <v>325</v>
      </c>
      <c r="D85" s="97" t="s">
        <v>326</v>
      </c>
      <c r="E85" s="98">
        <v>79.400000000000006</v>
      </c>
      <c r="F85" s="98">
        <v>95.4</v>
      </c>
      <c r="G85" s="98">
        <v>56</v>
      </c>
      <c r="H85" s="98">
        <v>93.8</v>
      </c>
      <c r="I85" s="98">
        <v>92.1</v>
      </c>
      <c r="J85" s="98">
        <v>83.9</v>
      </c>
      <c r="K85" s="98">
        <v>83.8</v>
      </c>
    </row>
    <row r="86" spans="1:11" x14ac:dyDescent="0.25">
      <c r="A86" s="96">
        <v>1728100480</v>
      </c>
      <c r="B86" s="14" t="s">
        <v>318</v>
      </c>
      <c r="C86" s="97" t="s">
        <v>327</v>
      </c>
      <c r="D86" s="97" t="s">
        <v>328</v>
      </c>
      <c r="E86" s="98">
        <v>90.5</v>
      </c>
      <c r="F86" s="98">
        <v>96.4</v>
      </c>
      <c r="G86" s="98">
        <v>75.400000000000006</v>
      </c>
      <c r="H86" s="98">
        <v>96.6</v>
      </c>
      <c r="I86" s="98">
        <v>104.3</v>
      </c>
      <c r="J86" s="98">
        <v>97.2</v>
      </c>
      <c r="K86" s="98">
        <v>94.3</v>
      </c>
    </row>
    <row r="87" spans="1:11" x14ac:dyDescent="0.25">
      <c r="A87" s="96">
        <v>1737900700</v>
      </c>
      <c r="B87" s="14" t="s">
        <v>318</v>
      </c>
      <c r="C87" s="97" t="s">
        <v>329</v>
      </c>
      <c r="D87" s="97" t="s">
        <v>330</v>
      </c>
      <c r="E87" s="98">
        <v>89.4</v>
      </c>
      <c r="F87" s="98">
        <v>100.2</v>
      </c>
      <c r="G87" s="98">
        <v>72.099999999999994</v>
      </c>
      <c r="H87" s="98">
        <v>90.4</v>
      </c>
      <c r="I87" s="98">
        <v>105.8</v>
      </c>
      <c r="J87" s="98">
        <v>88.5</v>
      </c>
      <c r="K87" s="98">
        <v>94.4</v>
      </c>
    </row>
    <row r="88" spans="1:11" x14ac:dyDescent="0.25">
      <c r="A88" s="96">
        <v>1740420800</v>
      </c>
      <c r="B88" s="14" t="s">
        <v>318</v>
      </c>
      <c r="C88" s="97" t="s">
        <v>331</v>
      </c>
      <c r="D88" s="97" t="s">
        <v>332</v>
      </c>
      <c r="E88" s="98">
        <v>87.4</v>
      </c>
      <c r="F88" s="98">
        <v>94.7</v>
      </c>
      <c r="G88" s="98">
        <v>67.900000000000006</v>
      </c>
      <c r="H88" s="98">
        <v>92.9</v>
      </c>
      <c r="I88" s="98">
        <v>116.2</v>
      </c>
      <c r="J88" s="98">
        <v>106.9</v>
      </c>
      <c r="K88" s="98">
        <v>88.7</v>
      </c>
    </row>
    <row r="89" spans="1:11" x14ac:dyDescent="0.25">
      <c r="A89" s="96">
        <v>1744100870</v>
      </c>
      <c r="B89" s="14" t="s">
        <v>318</v>
      </c>
      <c r="C89" s="97" t="s">
        <v>333</v>
      </c>
      <c r="D89" s="97" t="s">
        <v>334</v>
      </c>
      <c r="E89" s="98">
        <v>92.3</v>
      </c>
      <c r="F89" s="98">
        <v>96.5</v>
      </c>
      <c r="G89" s="98">
        <v>86.6</v>
      </c>
      <c r="H89" s="98">
        <v>101.1</v>
      </c>
      <c r="I89" s="98">
        <v>104.9</v>
      </c>
      <c r="J89" s="98">
        <v>97.1</v>
      </c>
      <c r="K89" s="98">
        <v>88.9</v>
      </c>
    </row>
    <row r="90" spans="1:11" x14ac:dyDescent="0.25">
      <c r="A90" s="96">
        <v>1814020100</v>
      </c>
      <c r="B90" s="14" t="s">
        <v>335</v>
      </c>
      <c r="C90" s="14" t="s">
        <v>336</v>
      </c>
      <c r="D90" s="97" t="s">
        <v>337</v>
      </c>
      <c r="E90" s="98">
        <v>99.5</v>
      </c>
      <c r="F90" s="98">
        <v>98.4</v>
      </c>
      <c r="G90" s="98">
        <v>102.9</v>
      </c>
      <c r="H90" s="98">
        <v>105.9</v>
      </c>
      <c r="I90" s="98">
        <v>90.4</v>
      </c>
      <c r="J90" s="98">
        <v>91.1</v>
      </c>
      <c r="K90" s="98">
        <v>99.1</v>
      </c>
    </row>
    <row r="91" spans="1:11" x14ac:dyDescent="0.25">
      <c r="A91" s="96">
        <v>1821140320</v>
      </c>
      <c r="B91" s="14" t="s">
        <v>335</v>
      </c>
      <c r="C91" s="97" t="s">
        <v>338</v>
      </c>
      <c r="D91" s="97" t="s">
        <v>339</v>
      </c>
      <c r="E91" s="98">
        <v>88.7</v>
      </c>
      <c r="F91" s="98">
        <v>92.5</v>
      </c>
      <c r="G91" s="98">
        <v>72.8</v>
      </c>
      <c r="H91" s="98">
        <v>98.8</v>
      </c>
      <c r="I91" s="98">
        <v>95.9</v>
      </c>
      <c r="J91" s="98">
        <v>112.3</v>
      </c>
      <c r="K91" s="98">
        <v>92.2</v>
      </c>
    </row>
    <row r="92" spans="1:11" x14ac:dyDescent="0.25">
      <c r="A92" s="96">
        <v>1821780340</v>
      </c>
      <c r="B92" s="14" t="s">
        <v>335</v>
      </c>
      <c r="C92" s="97" t="s">
        <v>340</v>
      </c>
      <c r="D92" s="97" t="s">
        <v>341</v>
      </c>
      <c r="E92" s="98">
        <v>92.9</v>
      </c>
      <c r="F92" s="98">
        <v>94.1</v>
      </c>
      <c r="G92" s="98">
        <v>74.599999999999994</v>
      </c>
      <c r="H92" s="98">
        <v>111.3</v>
      </c>
      <c r="I92" s="98">
        <v>98</v>
      </c>
      <c r="J92" s="98">
        <v>90.3</v>
      </c>
      <c r="K92" s="98">
        <v>101.7</v>
      </c>
    </row>
    <row r="93" spans="1:11" x14ac:dyDescent="0.25">
      <c r="A93" s="96">
        <v>1823060400</v>
      </c>
      <c r="B93" s="14" t="s">
        <v>335</v>
      </c>
      <c r="C93" s="14" t="s">
        <v>342</v>
      </c>
      <c r="D93" s="97" t="s">
        <v>343</v>
      </c>
      <c r="E93" s="98">
        <v>90</v>
      </c>
      <c r="F93" s="98">
        <v>96.7</v>
      </c>
      <c r="G93" s="98">
        <v>71.3</v>
      </c>
      <c r="H93" s="98">
        <v>99.4</v>
      </c>
      <c r="I93" s="98">
        <v>101.6</v>
      </c>
      <c r="J93" s="98">
        <v>101.8</v>
      </c>
      <c r="K93" s="98">
        <v>95.2</v>
      </c>
    </row>
    <row r="94" spans="1:11" x14ac:dyDescent="0.25">
      <c r="A94" s="96">
        <v>1826900550</v>
      </c>
      <c r="B94" s="14" t="s">
        <v>335</v>
      </c>
      <c r="C94" s="97" t="s">
        <v>876</v>
      </c>
      <c r="D94" s="97" t="s">
        <v>344</v>
      </c>
      <c r="E94" s="98">
        <v>92.8</v>
      </c>
      <c r="F94" s="98">
        <v>97.6</v>
      </c>
      <c r="G94" s="98">
        <v>82.7</v>
      </c>
      <c r="H94" s="98">
        <v>106.7</v>
      </c>
      <c r="I94" s="98">
        <v>93.8</v>
      </c>
      <c r="J94" s="98">
        <v>87.7</v>
      </c>
      <c r="K94" s="98">
        <v>95.6</v>
      </c>
    </row>
    <row r="95" spans="1:11" x14ac:dyDescent="0.25">
      <c r="A95" s="96">
        <v>1829020100</v>
      </c>
      <c r="B95" s="14" t="s">
        <v>335</v>
      </c>
      <c r="C95" s="97" t="s">
        <v>345</v>
      </c>
      <c r="D95" s="97" t="s">
        <v>346</v>
      </c>
      <c r="E95" s="98">
        <v>86.4</v>
      </c>
      <c r="F95" s="98">
        <v>97.7</v>
      </c>
      <c r="G95" s="98">
        <v>65.099999999999994</v>
      </c>
      <c r="H95" s="98">
        <v>109.5</v>
      </c>
      <c r="I95" s="98">
        <v>93.6</v>
      </c>
      <c r="J95" s="98">
        <v>99.9</v>
      </c>
      <c r="K95" s="98">
        <v>88.8</v>
      </c>
    </row>
    <row r="96" spans="1:11" x14ac:dyDescent="0.25">
      <c r="A96" s="96">
        <v>1829200720</v>
      </c>
      <c r="B96" s="14" t="s">
        <v>335</v>
      </c>
      <c r="C96" s="97" t="s">
        <v>347</v>
      </c>
      <c r="D96" s="97" t="s">
        <v>348</v>
      </c>
      <c r="E96" s="98">
        <v>97.7</v>
      </c>
      <c r="F96" s="98">
        <v>97.4</v>
      </c>
      <c r="G96" s="98">
        <v>96.8</v>
      </c>
      <c r="H96" s="98">
        <v>106</v>
      </c>
      <c r="I96" s="98">
        <v>99</v>
      </c>
      <c r="J96" s="98">
        <v>99.8</v>
      </c>
      <c r="K96" s="98">
        <v>95.6</v>
      </c>
    </row>
    <row r="97" spans="1:11" x14ac:dyDescent="0.25">
      <c r="A97" s="96">
        <v>1834620780</v>
      </c>
      <c r="B97" s="14" t="s">
        <v>335</v>
      </c>
      <c r="C97" s="14" t="s">
        <v>877</v>
      </c>
      <c r="D97" s="97" t="s">
        <v>878</v>
      </c>
      <c r="E97" s="98">
        <v>90.5</v>
      </c>
      <c r="F97" s="98">
        <v>99.6</v>
      </c>
      <c r="G97" s="98">
        <v>68.8</v>
      </c>
      <c r="H97" s="98">
        <v>112.9</v>
      </c>
      <c r="I97" s="98">
        <v>93.8</v>
      </c>
      <c r="J97" s="98">
        <v>104.9</v>
      </c>
      <c r="K97" s="98">
        <v>95.4</v>
      </c>
    </row>
    <row r="98" spans="1:11" x14ac:dyDescent="0.25">
      <c r="A98" s="96">
        <v>1839980840</v>
      </c>
      <c r="B98" s="14" t="s">
        <v>335</v>
      </c>
      <c r="C98" s="97" t="s">
        <v>349</v>
      </c>
      <c r="D98" s="97" t="s">
        <v>350</v>
      </c>
      <c r="E98" s="98">
        <v>83.2</v>
      </c>
      <c r="F98" s="98">
        <v>89.6</v>
      </c>
      <c r="G98" s="98">
        <v>65.900000000000006</v>
      </c>
      <c r="H98" s="98">
        <v>104.2</v>
      </c>
      <c r="I98" s="98">
        <v>94.4</v>
      </c>
      <c r="J98" s="98">
        <v>83.6</v>
      </c>
      <c r="K98" s="98">
        <v>86.2</v>
      </c>
    </row>
    <row r="99" spans="1:11" x14ac:dyDescent="0.25">
      <c r="A99" s="96">
        <v>1843780870</v>
      </c>
      <c r="B99" s="14" t="s">
        <v>335</v>
      </c>
      <c r="C99" s="14" t="s">
        <v>351</v>
      </c>
      <c r="D99" s="97" t="s">
        <v>352</v>
      </c>
      <c r="E99" s="98">
        <v>86.6</v>
      </c>
      <c r="F99" s="98">
        <v>92.4</v>
      </c>
      <c r="G99" s="98">
        <v>82</v>
      </c>
      <c r="H99" s="98">
        <v>99.7</v>
      </c>
      <c r="I99" s="98">
        <v>85</v>
      </c>
      <c r="J99" s="98">
        <v>87.9</v>
      </c>
      <c r="K99" s="98">
        <v>84.4</v>
      </c>
    </row>
    <row r="100" spans="1:11" x14ac:dyDescent="0.25">
      <c r="A100" s="96">
        <v>1845460920</v>
      </c>
      <c r="B100" s="14" t="s">
        <v>335</v>
      </c>
      <c r="C100" s="97" t="s">
        <v>353</v>
      </c>
      <c r="D100" s="97" t="s">
        <v>354</v>
      </c>
      <c r="E100" s="98">
        <v>94.3</v>
      </c>
      <c r="F100" s="98">
        <v>94.1</v>
      </c>
      <c r="G100" s="98">
        <v>77.8</v>
      </c>
      <c r="H100" s="98">
        <v>99.5</v>
      </c>
      <c r="I100" s="98">
        <v>110.9</v>
      </c>
      <c r="J100" s="98">
        <v>127.6</v>
      </c>
      <c r="K100" s="98">
        <v>97.9</v>
      </c>
    </row>
    <row r="101" spans="1:11" x14ac:dyDescent="0.25">
      <c r="A101" s="96">
        <v>1911180100</v>
      </c>
      <c r="B101" s="14" t="s">
        <v>355</v>
      </c>
      <c r="C101" s="97" t="s">
        <v>356</v>
      </c>
      <c r="D101" s="97" t="s">
        <v>357</v>
      </c>
      <c r="E101" s="98">
        <v>94.8</v>
      </c>
      <c r="F101" s="98">
        <v>103.8</v>
      </c>
      <c r="G101" s="98">
        <v>81.5</v>
      </c>
      <c r="H101" s="98">
        <v>94.8</v>
      </c>
      <c r="I101" s="98">
        <v>95.6</v>
      </c>
      <c r="J101" s="98">
        <v>107.7</v>
      </c>
      <c r="K101" s="98">
        <v>99.5</v>
      </c>
    </row>
    <row r="102" spans="1:11" x14ac:dyDescent="0.25">
      <c r="A102" s="96">
        <v>1915460177</v>
      </c>
      <c r="B102" s="14" t="s">
        <v>355</v>
      </c>
      <c r="C102" s="97" t="s">
        <v>358</v>
      </c>
      <c r="D102" s="97" t="s">
        <v>359</v>
      </c>
      <c r="E102" s="98">
        <v>87.3</v>
      </c>
      <c r="F102" s="98">
        <v>95.9</v>
      </c>
      <c r="G102" s="98">
        <v>57.2</v>
      </c>
      <c r="H102" s="98">
        <v>113.5</v>
      </c>
      <c r="I102" s="98">
        <v>96.3</v>
      </c>
      <c r="J102" s="98">
        <v>96.4</v>
      </c>
      <c r="K102" s="98">
        <v>97.7</v>
      </c>
    </row>
    <row r="103" spans="1:11" x14ac:dyDescent="0.25">
      <c r="A103" s="96">
        <v>1916300200</v>
      </c>
      <c r="B103" s="14" t="s">
        <v>355</v>
      </c>
      <c r="C103" s="97" t="s">
        <v>360</v>
      </c>
      <c r="D103" s="97" t="s">
        <v>361</v>
      </c>
      <c r="E103" s="98">
        <v>89.2</v>
      </c>
      <c r="F103" s="98">
        <v>96.9</v>
      </c>
      <c r="G103" s="98">
        <v>70.900000000000006</v>
      </c>
      <c r="H103" s="98">
        <v>94.7</v>
      </c>
      <c r="I103" s="98">
        <v>101.2</v>
      </c>
      <c r="J103" s="98">
        <v>100.8</v>
      </c>
      <c r="K103" s="98">
        <v>94.6</v>
      </c>
    </row>
    <row r="104" spans="1:11" x14ac:dyDescent="0.25">
      <c r="A104" s="96">
        <v>1919340300</v>
      </c>
      <c r="B104" s="14" t="s">
        <v>355</v>
      </c>
      <c r="C104" s="97" t="s">
        <v>362</v>
      </c>
      <c r="D104" s="97" t="s">
        <v>363</v>
      </c>
      <c r="E104" s="98">
        <v>89.7</v>
      </c>
      <c r="F104" s="98">
        <v>108.5</v>
      </c>
      <c r="G104" s="98">
        <v>67.7</v>
      </c>
      <c r="H104" s="98">
        <v>90.8</v>
      </c>
      <c r="I104" s="98">
        <v>96</v>
      </c>
      <c r="J104" s="98">
        <v>97</v>
      </c>
      <c r="K104" s="98">
        <v>96.2</v>
      </c>
    </row>
    <row r="105" spans="1:11" x14ac:dyDescent="0.25">
      <c r="A105" s="96">
        <v>1919780330</v>
      </c>
      <c r="B105" s="14" t="s">
        <v>355</v>
      </c>
      <c r="C105" s="97" t="s">
        <v>820</v>
      </c>
      <c r="D105" s="97" t="s">
        <v>821</v>
      </c>
      <c r="E105" s="98">
        <v>86.2</v>
      </c>
      <c r="F105" s="98">
        <v>98.4</v>
      </c>
      <c r="G105" s="98">
        <v>68</v>
      </c>
      <c r="H105" s="98">
        <v>85.5</v>
      </c>
      <c r="I105" s="98">
        <v>88.8</v>
      </c>
      <c r="J105" s="98">
        <v>96.2</v>
      </c>
      <c r="K105" s="98">
        <v>93.7</v>
      </c>
    </row>
    <row r="106" spans="1:11" x14ac:dyDescent="0.25">
      <c r="A106" s="96">
        <v>1920220360</v>
      </c>
      <c r="B106" s="14" t="s">
        <v>355</v>
      </c>
      <c r="C106" s="97" t="s">
        <v>364</v>
      </c>
      <c r="D106" s="97" t="s">
        <v>365</v>
      </c>
      <c r="E106" s="98">
        <v>91.4</v>
      </c>
      <c r="F106" s="98">
        <v>96.8</v>
      </c>
      <c r="G106" s="98">
        <v>71.900000000000006</v>
      </c>
      <c r="H106" s="98">
        <v>95.1</v>
      </c>
      <c r="I106" s="98">
        <v>103.4</v>
      </c>
      <c r="J106" s="98">
        <v>101.4</v>
      </c>
      <c r="K106" s="98">
        <v>99.7</v>
      </c>
    </row>
    <row r="107" spans="1:11" x14ac:dyDescent="0.25">
      <c r="A107" s="96">
        <v>1926980500</v>
      </c>
      <c r="B107" s="14" t="s">
        <v>355</v>
      </c>
      <c r="C107" s="97" t="s">
        <v>366</v>
      </c>
      <c r="D107" s="97" t="s">
        <v>367</v>
      </c>
      <c r="E107" s="98">
        <v>93.5</v>
      </c>
      <c r="F107" s="98">
        <v>96.4</v>
      </c>
      <c r="G107" s="98">
        <v>79.3</v>
      </c>
      <c r="H107" s="98">
        <v>85.3</v>
      </c>
      <c r="I107" s="98">
        <v>109.6</v>
      </c>
      <c r="J107" s="98">
        <v>96.7</v>
      </c>
      <c r="K107" s="98">
        <v>101.7</v>
      </c>
    </row>
    <row r="108" spans="1:11" x14ac:dyDescent="0.25">
      <c r="A108" s="96">
        <v>1932380650</v>
      </c>
      <c r="B108" s="14" t="s">
        <v>355</v>
      </c>
      <c r="C108" s="97" t="s">
        <v>368</v>
      </c>
      <c r="D108" s="97" t="s">
        <v>369</v>
      </c>
      <c r="E108" s="98">
        <v>88.7</v>
      </c>
      <c r="F108" s="98">
        <v>94.1</v>
      </c>
      <c r="G108" s="98">
        <v>68.7</v>
      </c>
      <c r="H108" s="98">
        <v>111</v>
      </c>
      <c r="I108" s="98">
        <v>92.2</v>
      </c>
      <c r="J108" s="98">
        <v>102.2</v>
      </c>
      <c r="K108" s="98">
        <v>94.1</v>
      </c>
    </row>
    <row r="109" spans="1:11" x14ac:dyDescent="0.25">
      <c r="A109" s="96">
        <v>1943580759</v>
      </c>
      <c r="B109" s="14" t="s">
        <v>355</v>
      </c>
      <c r="C109" s="97" t="s">
        <v>370</v>
      </c>
      <c r="D109" s="97" t="s">
        <v>371</v>
      </c>
      <c r="E109" s="98">
        <v>86.7</v>
      </c>
      <c r="F109" s="98">
        <v>99.2</v>
      </c>
      <c r="G109" s="98">
        <v>69.900000000000006</v>
      </c>
      <c r="H109" s="98">
        <v>85.6</v>
      </c>
      <c r="I109" s="98">
        <v>94.2</v>
      </c>
      <c r="J109" s="98">
        <v>104.1</v>
      </c>
      <c r="K109" s="98">
        <v>90.9</v>
      </c>
    </row>
    <row r="110" spans="1:11" x14ac:dyDescent="0.25">
      <c r="A110" s="96">
        <v>1947940900</v>
      </c>
      <c r="B110" s="14" t="s">
        <v>355</v>
      </c>
      <c r="C110" s="97" t="s">
        <v>372</v>
      </c>
      <c r="D110" s="97" t="s">
        <v>373</v>
      </c>
      <c r="E110" s="98">
        <v>86.5</v>
      </c>
      <c r="F110" s="98">
        <v>94.6</v>
      </c>
      <c r="G110" s="98">
        <v>80.900000000000006</v>
      </c>
      <c r="H110" s="98">
        <v>90.4</v>
      </c>
      <c r="I110" s="98">
        <v>91.1</v>
      </c>
      <c r="J110" s="98">
        <v>97.4</v>
      </c>
      <c r="K110" s="98">
        <v>83.5</v>
      </c>
    </row>
    <row r="111" spans="1:11" x14ac:dyDescent="0.25">
      <c r="A111" s="96">
        <v>2019980200</v>
      </c>
      <c r="B111" s="14" t="s">
        <v>374</v>
      </c>
      <c r="C111" s="97" t="s">
        <v>375</v>
      </c>
      <c r="D111" s="97" t="s">
        <v>376</v>
      </c>
      <c r="E111" s="98">
        <v>87</v>
      </c>
      <c r="F111" s="98">
        <v>98.9</v>
      </c>
      <c r="G111" s="98">
        <v>62.2</v>
      </c>
      <c r="H111" s="98">
        <v>105.5</v>
      </c>
      <c r="I111" s="98">
        <v>100.2</v>
      </c>
      <c r="J111" s="98">
        <v>107.4</v>
      </c>
      <c r="K111" s="98">
        <v>90.9</v>
      </c>
    </row>
    <row r="112" spans="1:11" x14ac:dyDescent="0.25">
      <c r="A112" s="96">
        <v>2026740400</v>
      </c>
      <c r="B112" s="14" t="s">
        <v>374</v>
      </c>
      <c r="C112" s="14" t="s">
        <v>822</v>
      </c>
      <c r="D112" s="97" t="s">
        <v>823</v>
      </c>
      <c r="E112" s="98">
        <v>89.5</v>
      </c>
      <c r="F112" s="98">
        <v>99.8</v>
      </c>
      <c r="G112" s="98">
        <v>68.400000000000006</v>
      </c>
      <c r="H112" s="98">
        <v>99</v>
      </c>
      <c r="I112" s="98">
        <v>89.9</v>
      </c>
      <c r="J112" s="98">
        <v>101.1</v>
      </c>
      <c r="K112" s="98">
        <v>98.1</v>
      </c>
    </row>
    <row r="113" spans="1:11" x14ac:dyDescent="0.25">
      <c r="A113" s="96">
        <v>2031740650</v>
      </c>
      <c r="B113" s="14" t="s">
        <v>374</v>
      </c>
      <c r="C113" s="97" t="s">
        <v>377</v>
      </c>
      <c r="D113" s="97" t="s">
        <v>378</v>
      </c>
      <c r="E113" s="98">
        <v>93.9</v>
      </c>
      <c r="F113" s="98">
        <v>94.8</v>
      </c>
      <c r="G113" s="98">
        <v>81.599999999999994</v>
      </c>
      <c r="H113" s="98">
        <v>102.1</v>
      </c>
      <c r="I113" s="98">
        <v>96.2</v>
      </c>
      <c r="J113" s="98">
        <v>108.7</v>
      </c>
      <c r="K113" s="98">
        <v>98.8</v>
      </c>
    </row>
    <row r="114" spans="1:11" x14ac:dyDescent="0.25">
      <c r="A114" s="96">
        <v>2038260700</v>
      </c>
      <c r="B114" s="14" t="s">
        <v>374</v>
      </c>
      <c r="C114" s="97" t="s">
        <v>379</v>
      </c>
      <c r="D114" s="97" t="s">
        <v>380</v>
      </c>
      <c r="E114" s="98">
        <v>84.5</v>
      </c>
      <c r="F114" s="98">
        <v>94</v>
      </c>
      <c r="G114" s="98">
        <v>69</v>
      </c>
      <c r="H114" s="98">
        <v>99.2</v>
      </c>
      <c r="I114" s="98">
        <v>95.8</v>
      </c>
      <c r="J114" s="98">
        <v>91.6</v>
      </c>
      <c r="K114" s="98">
        <v>85.3</v>
      </c>
    </row>
    <row r="115" spans="1:11" x14ac:dyDescent="0.25">
      <c r="A115" s="96">
        <v>2041460750</v>
      </c>
      <c r="B115" s="14" t="s">
        <v>374</v>
      </c>
      <c r="C115" s="97" t="s">
        <v>381</v>
      </c>
      <c r="D115" s="97" t="s">
        <v>382</v>
      </c>
      <c r="E115" s="98">
        <v>83.1</v>
      </c>
      <c r="F115" s="98">
        <v>88.8</v>
      </c>
      <c r="G115" s="98">
        <v>67.400000000000006</v>
      </c>
      <c r="H115" s="98">
        <v>101.9</v>
      </c>
      <c r="I115" s="98">
        <v>89</v>
      </c>
      <c r="J115" s="98">
        <v>96.1</v>
      </c>
      <c r="K115" s="98">
        <v>85</v>
      </c>
    </row>
    <row r="116" spans="1:11" x14ac:dyDescent="0.25">
      <c r="A116" s="96">
        <v>2045820800</v>
      </c>
      <c r="B116" s="14" t="s">
        <v>374</v>
      </c>
      <c r="C116" s="97" t="s">
        <v>383</v>
      </c>
      <c r="D116" s="97" t="s">
        <v>384</v>
      </c>
      <c r="E116" s="98">
        <v>82.1</v>
      </c>
      <c r="F116" s="98">
        <v>81.8</v>
      </c>
      <c r="G116" s="98">
        <v>74.8</v>
      </c>
      <c r="H116" s="98">
        <v>95.6</v>
      </c>
      <c r="I116" s="98">
        <v>93.1</v>
      </c>
      <c r="J116" s="98">
        <v>98.2</v>
      </c>
      <c r="K116" s="98">
        <v>79.7</v>
      </c>
    </row>
    <row r="117" spans="1:11" x14ac:dyDescent="0.25">
      <c r="A117" s="96">
        <v>2048620900</v>
      </c>
      <c r="B117" s="14" t="s">
        <v>374</v>
      </c>
      <c r="C117" s="14" t="s">
        <v>385</v>
      </c>
      <c r="D117" s="14" t="s">
        <v>386</v>
      </c>
      <c r="E117" s="98">
        <v>91.1</v>
      </c>
      <c r="F117" s="98">
        <v>100.2</v>
      </c>
      <c r="G117" s="98">
        <v>71.400000000000006</v>
      </c>
      <c r="H117" s="98">
        <v>100.4</v>
      </c>
      <c r="I117" s="98">
        <v>95.5</v>
      </c>
      <c r="J117" s="98">
        <v>92.9</v>
      </c>
      <c r="K117" s="98">
        <v>99.3</v>
      </c>
    </row>
    <row r="118" spans="1:11" x14ac:dyDescent="0.25">
      <c r="A118" s="96">
        <v>2130460600</v>
      </c>
      <c r="B118" s="14" t="s">
        <v>387</v>
      </c>
      <c r="C118" s="14" t="s">
        <v>388</v>
      </c>
      <c r="D118" s="97" t="s">
        <v>389</v>
      </c>
      <c r="E118" s="98">
        <v>93.1</v>
      </c>
      <c r="F118" s="98">
        <v>95.7</v>
      </c>
      <c r="G118" s="98">
        <v>73.599999999999994</v>
      </c>
      <c r="H118" s="98">
        <v>106.7</v>
      </c>
      <c r="I118" s="98">
        <v>95.8</v>
      </c>
      <c r="J118" s="98">
        <v>81.599999999999994</v>
      </c>
      <c r="K118" s="98">
        <v>105.5</v>
      </c>
    </row>
    <row r="119" spans="1:11" x14ac:dyDescent="0.25">
      <c r="A119" s="96">
        <v>2131140700</v>
      </c>
      <c r="B119" s="14" t="s">
        <v>387</v>
      </c>
      <c r="C119" s="97" t="s">
        <v>390</v>
      </c>
      <c r="D119" s="97" t="s">
        <v>391</v>
      </c>
      <c r="E119" s="98">
        <v>96.1</v>
      </c>
      <c r="F119" s="98">
        <v>95.7</v>
      </c>
      <c r="G119" s="98">
        <v>78.7</v>
      </c>
      <c r="H119" s="98">
        <v>104.8</v>
      </c>
      <c r="I119" s="98">
        <v>110.9</v>
      </c>
      <c r="J119" s="98">
        <v>77.099999999999994</v>
      </c>
      <c r="K119" s="98">
        <v>107.4</v>
      </c>
    </row>
    <row r="120" spans="1:11" x14ac:dyDescent="0.25">
      <c r="A120" s="96">
        <v>2210780100</v>
      </c>
      <c r="B120" s="14" t="s">
        <v>392</v>
      </c>
      <c r="C120" s="14" t="s">
        <v>393</v>
      </c>
      <c r="D120" s="97" t="s">
        <v>394</v>
      </c>
      <c r="E120" s="98">
        <v>88.7</v>
      </c>
      <c r="F120" s="98">
        <v>96.8</v>
      </c>
      <c r="G120" s="98">
        <v>76.2</v>
      </c>
      <c r="H120" s="98">
        <v>102.5</v>
      </c>
      <c r="I120" s="98">
        <v>91.6</v>
      </c>
      <c r="J120" s="98">
        <v>86</v>
      </c>
      <c r="K120" s="98">
        <v>91.2</v>
      </c>
    </row>
    <row r="121" spans="1:11" x14ac:dyDescent="0.25">
      <c r="A121" s="96">
        <v>2212940200</v>
      </c>
      <c r="B121" s="14" t="s">
        <v>392</v>
      </c>
      <c r="C121" s="97" t="s">
        <v>395</v>
      </c>
      <c r="D121" s="97" t="s">
        <v>396</v>
      </c>
      <c r="E121" s="98">
        <v>97.2</v>
      </c>
      <c r="F121" s="98">
        <v>99</v>
      </c>
      <c r="G121" s="98">
        <v>92.1</v>
      </c>
      <c r="H121" s="98">
        <v>74</v>
      </c>
      <c r="I121" s="98">
        <v>106.3</v>
      </c>
      <c r="J121" s="98">
        <v>95.2</v>
      </c>
      <c r="K121" s="98">
        <v>104.7</v>
      </c>
    </row>
    <row r="122" spans="1:11" x14ac:dyDescent="0.25">
      <c r="A122" s="96">
        <v>2226380365</v>
      </c>
      <c r="B122" s="14" t="s">
        <v>392</v>
      </c>
      <c r="C122" s="97" t="s">
        <v>397</v>
      </c>
      <c r="D122" s="97" t="s">
        <v>398</v>
      </c>
      <c r="E122" s="98">
        <v>94.8</v>
      </c>
      <c r="F122" s="98">
        <v>98</v>
      </c>
      <c r="G122" s="98">
        <v>90.9</v>
      </c>
      <c r="H122" s="98">
        <v>98</v>
      </c>
      <c r="I122" s="98">
        <v>99.7</v>
      </c>
      <c r="J122" s="98">
        <v>99.5</v>
      </c>
      <c r="K122" s="98">
        <v>93.7</v>
      </c>
    </row>
    <row r="123" spans="1:11" x14ac:dyDescent="0.25">
      <c r="A123" s="96">
        <v>2229180400</v>
      </c>
      <c r="B123" s="14" t="s">
        <v>392</v>
      </c>
      <c r="C123" s="14" t="s">
        <v>400</v>
      </c>
      <c r="D123" s="97" t="s">
        <v>401</v>
      </c>
      <c r="E123" s="98">
        <v>87.9</v>
      </c>
      <c r="F123" s="98">
        <v>98.3</v>
      </c>
      <c r="G123" s="98">
        <v>68.7</v>
      </c>
      <c r="H123" s="98">
        <v>89.9</v>
      </c>
      <c r="I123" s="98">
        <v>97.2</v>
      </c>
      <c r="J123" s="98">
        <v>93.1</v>
      </c>
      <c r="K123" s="98">
        <v>95.3</v>
      </c>
    </row>
    <row r="124" spans="1:11" x14ac:dyDescent="0.25">
      <c r="A124" s="96">
        <v>2229340450</v>
      </c>
      <c r="B124" s="14" t="s">
        <v>392</v>
      </c>
      <c r="C124" s="14" t="s">
        <v>402</v>
      </c>
      <c r="D124" s="97" t="s">
        <v>403</v>
      </c>
      <c r="E124" s="98">
        <v>85.7</v>
      </c>
      <c r="F124" s="98">
        <v>94.2</v>
      </c>
      <c r="G124" s="98">
        <v>69.099999999999994</v>
      </c>
      <c r="H124" s="98">
        <v>76.2</v>
      </c>
      <c r="I124" s="98">
        <v>98.2</v>
      </c>
      <c r="J124" s="98">
        <v>94.4</v>
      </c>
      <c r="K124" s="98">
        <v>93.8</v>
      </c>
    </row>
    <row r="125" spans="1:11" x14ac:dyDescent="0.25">
      <c r="A125" s="96">
        <v>2233740500</v>
      </c>
      <c r="B125" s="14" t="s">
        <v>392</v>
      </c>
      <c r="C125" s="14" t="s">
        <v>404</v>
      </c>
      <c r="D125" s="97" t="s">
        <v>405</v>
      </c>
      <c r="E125" s="98">
        <v>86.6</v>
      </c>
      <c r="F125" s="98">
        <v>92.4</v>
      </c>
      <c r="G125" s="98">
        <v>73</v>
      </c>
      <c r="H125" s="98">
        <v>82.7</v>
      </c>
      <c r="I125" s="98">
        <v>85.8</v>
      </c>
      <c r="J125" s="98">
        <v>107.6</v>
      </c>
      <c r="K125" s="98">
        <v>93.6</v>
      </c>
    </row>
    <row r="126" spans="1:11" x14ac:dyDescent="0.25">
      <c r="A126" s="96">
        <v>2235380600</v>
      </c>
      <c r="B126" s="14" t="s">
        <v>392</v>
      </c>
      <c r="C126" s="97" t="s">
        <v>406</v>
      </c>
      <c r="D126" s="97" t="s">
        <v>407</v>
      </c>
      <c r="E126" s="98">
        <v>111.1</v>
      </c>
      <c r="F126" s="98">
        <v>96.2</v>
      </c>
      <c r="G126" s="98">
        <v>142.6</v>
      </c>
      <c r="H126" s="98">
        <v>80.400000000000006</v>
      </c>
      <c r="I126" s="98">
        <v>97.9</v>
      </c>
      <c r="J126" s="98">
        <v>118.4</v>
      </c>
      <c r="K126" s="98">
        <v>102.4</v>
      </c>
    </row>
    <row r="127" spans="1:11" x14ac:dyDescent="0.25">
      <c r="A127" s="96">
        <v>2243340800</v>
      </c>
      <c r="B127" s="14" t="s">
        <v>392</v>
      </c>
      <c r="C127" s="14" t="s">
        <v>408</v>
      </c>
      <c r="D127" s="97" t="s">
        <v>409</v>
      </c>
      <c r="E127" s="98">
        <v>93.1</v>
      </c>
      <c r="F127" s="98">
        <v>100</v>
      </c>
      <c r="G127" s="98">
        <v>73.599999999999994</v>
      </c>
      <c r="H127" s="98">
        <v>86.3</v>
      </c>
      <c r="I127" s="98">
        <v>95.9</v>
      </c>
      <c r="J127" s="98">
        <v>103.6</v>
      </c>
      <c r="K127" s="98">
        <v>105.6</v>
      </c>
    </row>
    <row r="128" spans="1:11" x14ac:dyDescent="0.25">
      <c r="A128" s="96">
        <v>2226380900</v>
      </c>
      <c r="B128" s="14" t="s">
        <v>392</v>
      </c>
      <c r="C128" s="14" t="s">
        <v>397</v>
      </c>
      <c r="D128" s="97" t="s">
        <v>399</v>
      </c>
      <c r="E128" s="98">
        <v>93.8</v>
      </c>
      <c r="F128" s="98">
        <v>95.6</v>
      </c>
      <c r="G128" s="98">
        <v>91.6</v>
      </c>
      <c r="H128" s="98">
        <v>95.2</v>
      </c>
      <c r="I128" s="98">
        <v>96.4</v>
      </c>
      <c r="J128" s="98">
        <v>98.1</v>
      </c>
      <c r="K128" s="98">
        <v>93</v>
      </c>
    </row>
    <row r="129" spans="1:11" x14ac:dyDescent="0.25">
      <c r="A129" s="96">
        <v>2338860500</v>
      </c>
      <c r="B129" s="14" t="s">
        <v>410</v>
      </c>
      <c r="C129" s="97" t="s">
        <v>411</v>
      </c>
      <c r="D129" s="97" t="s">
        <v>412</v>
      </c>
      <c r="E129" s="98">
        <v>114.3</v>
      </c>
      <c r="F129" s="98">
        <v>102.6</v>
      </c>
      <c r="G129" s="98">
        <v>123.6</v>
      </c>
      <c r="H129" s="98">
        <v>106.4</v>
      </c>
      <c r="I129" s="98">
        <v>116.5</v>
      </c>
      <c r="J129" s="98">
        <v>99</v>
      </c>
      <c r="K129" s="98">
        <v>115.7</v>
      </c>
    </row>
    <row r="130" spans="1:11" x14ac:dyDescent="0.25">
      <c r="A130" s="96">
        <v>2412580100</v>
      </c>
      <c r="B130" s="14" t="s">
        <v>413</v>
      </c>
      <c r="C130" s="97" t="s">
        <v>414</v>
      </c>
      <c r="D130" s="97" t="s">
        <v>415</v>
      </c>
      <c r="E130" s="98">
        <v>106.9</v>
      </c>
      <c r="F130" s="98">
        <v>111.1</v>
      </c>
      <c r="G130" s="98">
        <v>106.8</v>
      </c>
      <c r="H130" s="98">
        <v>105.9</v>
      </c>
      <c r="I130" s="98">
        <v>101.4</v>
      </c>
      <c r="J130" s="98">
        <v>92.3</v>
      </c>
      <c r="K130" s="98">
        <v>108.8</v>
      </c>
    </row>
    <row r="131" spans="1:11" x14ac:dyDescent="0.25">
      <c r="A131" s="96">
        <v>2423224250</v>
      </c>
      <c r="B131" s="14" t="s">
        <v>413</v>
      </c>
      <c r="C131" s="97" t="s">
        <v>859</v>
      </c>
      <c r="D131" s="97" t="s">
        <v>416</v>
      </c>
      <c r="E131" s="98">
        <v>138.69999999999999</v>
      </c>
      <c r="F131" s="98">
        <v>109.7</v>
      </c>
      <c r="G131" s="98">
        <v>215.5</v>
      </c>
      <c r="H131" s="98">
        <v>110</v>
      </c>
      <c r="I131" s="98">
        <v>102.9</v>
      </c>
      <c r="J131" s="98">
        <v>86.8</v>
      </c>
      <c r="K131" s="98">
        <v>112.6</v>
      </c>
    </row>
    <row r="132" spans="1:11" x14ac:dyDescent="0.25">
      <c r="A132" s="96">
        <v>2514454200</v>
      </c>
      <c r="B132" s="14" t="s">
        <v>417</v>
      </c>
      <c r="C132" s="97" t="s">
        <v>418</v>
      </c>
      <c r="D132" s="97" t="s">
        <v>419</v>
      </c>
      <c r="E132" s="98">
        <v>149.5</v>
      </c>
      <c r="F132" s="98">
        <v>111.3</v>
      </c>
      <c r="G132" s="98">
        <v>223.5</v>
      </c>
      <c r="H132" s="98">
        <v>125.9</v>
      </c>
      <c r="I132" s="98">
        <v>127.9</v>
      </c>
      <c r="J132" s="98">
        <v>117.3</v>
      </c>
      <c r="K132" s="98">
        <v>122.2</v>
      </c>
    </row>
    <row r="133" spans="1:11" x14ac:dyDescent="0.25">
      <c r="A133" s="96">
        <v>2515764530</v>
      </c>
      <c r="B133" s="14" t="s">
        <v>417</v>
      </c>
      <c r="C133" s="97" t="s">
        <v>868</v>
      </c>
      <c r="D133" s="97" t="s">
        <v>869</v>
      </c>
      <c r="E133" s="98">
        <v>140.30000000000001</v>
      </c>
      <c r="F133" s="98">
        <v>112.1</v>
      </c>
      <c r="G133" s="98">
        <v>183.5</v>
      </c>
      <c r="H133" s="98">
        <v>120.1</v>
      </c>
      <c r="I133" s="98">
        <v>103.5</v>
      </c>
      <c r="J133" s="98">
        <v>119.1</v>
      </c>
      <c r="K133" s="98">
        <v>135.1</v>
      </c>
    </row>
    <row r="134" spans="1:11" x14ac:dyDescent="0.25">
      <c r="A134" s="96">
        <v>2538340700</v>
      </c>
      <c r="B134" s="14" t="s">
        <v>417</v>
      </c>
      <c r="C134" s="97" t="s">
        <v>420</v>
      </c>
      <c r="D134" s="97" t="s">
        <v>421</v>
      </c>
      <c r="E134" s="98">
        <v>109.8</v>
      </c>
      <c r="F134" s="98">
        <v>106.8</v>
      </c>
      <c r="G134" s="98">
        <v>113</v>
      </c>
      <c r="H134" s="98">
        <v>95.5</v>
      </c>
      <c r="I134" s="98">
        <v>120.7</v>
      </c>
      <c r="J134" s="98">
        <v>119.6</v>
      </c>
      <c r="K134" s="98">
        <v>108.2</v>
      </c>
    </row>
    <row r="135" spans="1:11" x14ac:dyDescent="0.25">
      <c r="A135" s="96">
        <v>2635660855</v>
      </c>
      <c r="B135" s="14" t="s">
        <v>422</v>
      </c>
      <c r="C135" s="14" t="s">
        <v>854</v>
      </c>
      <c r="D135" s="97" t="s">
        <v>824</v>
      </c>
      <c r="E135" s="98">
        <v>88.6</v>
      </c>
      <c r="F135" s="98">
        <v>98.4</v>
      </c>
      <c r="G135" s="98">
        <v>73.7</v>
      </c>
      <c r="H135" s="98">
        <v>104.8</v>
      </c>
      <c r="I135" s="98">
        <v>97.6</v>
      </c>
      <c r="J135" s="98">
        <v>84</v>
      </c>
      <c r="K135" s="98">
        <v>90.4</v>
      </c>
    </row>
    <row r="136" spans="1:11" x14ac:dyDescent="0.25">
      <c r="A136" s="96">
        <v>2619804400</v>
      </c>
      <c r="B136" s="14" t="s">
        <v>422</v>
      </c>
      <c r="C136" s="97" t="s">
        <v>423</v>
      </c>
      <c r="D136" s="97" t="s">
        <v>424</v>
      </c>
      <c r="E136" s="98">
        <v>103.8</v>
      </c>
      <c r="F136" s="98">
        <v>101.8</v>
      </c>
      <c r="G136" s="98">
        <v>107.4</v>
      </c>
      <c r="H136" s="98">
        <v>97.3</v>
      </c>
      <c r="I136" s="98">
        <v>100.8</v>
      </c>
      <c r="J136" s="98">
        <v>98.5</v>
      </c>
      <c r="K136" s="98">
        <v>105</v>
      </c>
    </row>
    <row r="137" spans="1:11" x14ac:dyDescent="0.25">
      <c r="A137" s="96">
        <v>2624340570</v>
      </c>
      <c r="B137" s="14" t="s">
        <v>422</v>
      </c>
      <c r="C137" s="97" t="s">
        <v>425</v>
      </c>
      <c r="D137" s="97" t="s">
        <v>426</v>
      </c>
      <c r="E137" s="98">
        <v>95.9</v>
      </c>
      <c r="F137" s="98">
        <v>96</v>
      </c>
      <c r="G137" s="98">
        <v>86.5</v>
      </c>
      <c r="H137" s="98">
        <v>100.4</v>
      </c>
      <c r="I137" s="98">
        <v>99.1</v>
      </c>
      <c r="J137" s="98">
        <v>95.8</v>
      </c>
      <c r="K137" s="98">
        <v>101.8</v>
      </c>
    </row>
    <row r="138" spans="1:11" x14ac:dyDescent="0.25">
      <c r="A138" s="96">
        <v>2628020650</v>
      </c>
      <c r="B138" s="14" t="s">
        <v>422</v>
      </c>
      <c r="C138" s="97" t="s">
        <v>427</v>
      </c>
      <c r="D138" s="97" t="s">
        <v>428</v>
      </c>
      <c r="E138" s="98">
        <v>79</v>
      </c>
      <c r="F138" s="98">
        <v>83</v>
      </c>
      <c r="G138" s="98">
        <v>52.9</v>
      </c>
      <c r="H138" s="98">
        <v>98.5</v>
      </c>
      <c r="I138" s="98">
        <v>94.2</v>
      </c>
      <c r="J138" s="98">
        <v>97.3</v>
      </c>
      <c r="K138" s="98">
        <v>87.1</v>
      </c>
    </row>
    <row r="139" spans="1:11" x14ac:dyDescent="0.25">
      <c r="A139" s="96">
        <v>2731860500</v>
      </c>
      <c r="B139" s="14" t="s">
        <v>429</v>
      </c>
      <c r="C139" s="97" t="s">
        <v>430</v>
      </c>
      <c r="D139" s="97" t="s">
        <v>431</v>
      </c>
      <c r="E139" s="98">
        <v>93.5</v>
      </c>
      <c r="F139" s="98">
        <v>103.2</v>
      </c>
      <c r="G139" s="98">
        <v>80.099999999999994</v>
      </c>
      <c r="H139" s="98">
        <v>94.2</v>
      </c>
      <c r="I139" s="98">
        <v>94</v>
      </c>
      <c r="J139" s="98">
        <v>111.4</v>
      </c>
      <c r="K139" s="98">
        <v>97.3</v>
      </c>
    </row>
    <row r="140" spans="1:11" x14ac:dyDescent="0.25">
      <c r="A140" s="96">
        <v>2733460511</v>
      </c>
      <c r="B140" s="14" t="s">
        <v>429</v>
      </c>
      <c r="C140" s="97" t="s">
        <v>432</v>
      </c>
      <c r="D140" s="97" t="s">
        <v>433</v>
      </c>
      <c r="E140" s="98">
        <v>97.6</v>
      </c>
      <c r="F140" s="98">
        <v>95.5</v>
      </c>
      <c r="G140" s="98">
        <v>90.6</v>
      </c>
      <c r="H140" s="98">
        <v>98.1</v>
      </c>
      <c r="I140" s="98">
        <v>102.7</v>
      </c>
      <c r="J140" s="98">
        <v>102.3</v>
      </c>
      <c r="K140" s="98">
        <v>102.3</v>
      </c>
    </row>
    <row r="141" spans="1:11" x14ac:dyDescent="0.25">
      <c r="A141" s="96">
        <v>2741060840</v>
      </c>
      <c r="B141" s="14" t="s">
        <v>429</v>
      </c>
      <c r="C141" s="97" t="s">
        <v>435</v>
      </c>
      <c r="D141" s="97" t="s">
        <v>436</v>
      </c>
      <c r="E141" s="98">
        <v>98.5</v>
      </c>
      <c r="F141" s="98">
        <v>106</v>
      </c>
      <c r="G141" s="98">
        <v>77.3</v>
      </c>
      <c r="H141" s="98">
        <v>96.5</v>
      </c>
      <c r="I141" s="98">
        <v>97.9</v>
      </c>
      <c r="J141" s="98">
        <v>128.9</v>
      </c>
      <c r="K141" s="98">
        <v>109</v>
      </c>
    </row>
    <row r="142" spans="1:11" x14ac:dyDescent="0.25">
      <c r="A142" s="96">
        <v>2733460880</v>
      </c>
      <c r="B142" s="14" t="s">
        <v>429</v>
      </c>
      <c r="C142" s="97" t="s">
        <v>432</v>
      </c>
      <c r="D142" s="97" t="s">
        <v>434</v>
      </c>
      <c r="E142" s="98">
        <v>96.7</v>
      </c>
      <c r="F142" s="98">
        <v>94.1</v>
      </c>
      <c r="G142" s="98">
        <v>89.2</v>
      </c>
      <c r="H142" s="98">
        <v>96.2</v>
      </c>
      <c r="I142" s="98">
        <v>101.8</v>
      </c>
      <c r="J142" s="98">
        <v>103.9</v>
      </c>
      <c r="K142" s="98">
        <v>102.1</v>
      </c>
    </row>
    <row r="143" spans="1:11" x14ac:dyDescent="0.25">
      <c r="A143" s="96">
        <v>2825620500</v>
      </c>
      <c r="B143" s="14" t="s">
        <v>437</v>
      </c>
      <c r="C143" s="97" t="s">
        <v>438</v>
      </c>
      <c r="D143" s="97" t="s">
        <v>439</v>
      </c>
      <c r="E143" s="98">
        <v>88.6</v>
      </c>
      <c r="F143" s="98">
        <v>96.6</v>
      </c>
      <c r="G143" s="98">
        <v>69.599999999999994</v>
      </c>
      <c r="H143" s="98">
        <v>92.1</v>
      </c>
      <c r="I143" s="98">
        <v>96.5</v>
      </c>
      <c r="J143" s="98">
        <v>101.4</v>
      </c>
      <c r="K143" s="98">
        <v>96</v>
      </c>
    </row>
    <row r="144" spans="1:11" x14ac:dyDescent="0.25">
      <c r="A144" s="96">
        <v>2827140600</v>
      </c>
      <c r="B144" s="14" t="s">
        <v>437</v>
      </c>
      <c r="C144" s="97" t="s">
        <v>440</v>
      </c>
      <c r="D144" s="97" t="s">
        <v>441</v>
      </c>
      <c r="E144" s="98">
        <v>84.2</v>
      </c>
      <c r="F144" s="98">
        <v>96.2</v>
      </c>
      <c r="G144" s="98">
        <v>68.400000000000006</v>
      </c>
      <c r="H144" s="98">
        <v>83.4</v>
      </c>
      <c r="I144" s="98">
        <v>85.6</v>
      </c>
      <c r="J144" s="98">
        <v>100.5</v>
      </c>
      <c r="K144" s="98">
        <v>89.2</v>
      </c>
    </row>
    <row r="145" spans="1:11" x14ac:dyDescent="0.25">
      <c r="A145" s="96">
        <v>2832940700</v>
      </c>
      <c r="B145" s="14" t="s">
        <v>437</v>
      </c>
      <c r="C145" s="97" t="s">
        <v>442</v>
      </c>
      <c r="D145" s="97" t="s">
        <v>443</v>
      </c>
      <c r="E145" s="98">
        <v>86.2</v>
      </c>
      <c r="F145" s="98">
        <v>91.7</v>
      </c>
      <c r="G145" s="98">
        <v>70</v>
      </c>
      <c r="H145" s="98">
        <v>91.9</v>
      </c>
      <c r="I145" s="98">
        <v>92</v>
      </c>
      <c r="J145" s="98">
        <v>99.4</v>
      </c>
      <c r="K145" s="98">
        <v>92.3</v>
      </c>
    </row>
    <row r="146" spans="1:11" x14ac:dyDescent="0.25">
      <c r="A146" s="96">
        <v>2846180850</v>
      </c>
      <c r="B146" s="14" t="s">
        <v>437</v>
      </c>
      <c r="C146" s="97" t="s">
        <v>444</v>
      </c>
      <c r="D146" s="97" t="s">
        <v>445</v>
      </c>
      <c r="E146" s="98">
        <v>81.5</v>
      </c>
      <c r="F146" s="98">
        <v>90</v>
      </c>
      <c r="G146" s="98">
        <v>63.9</v>
      </c>
      <c r="H146" s="98">
        <v>87.3</v>
      </c>
      <c r="I146" s="98">
        <v>89.5</v>
      </c>
      <c r="J146" s="98">
        <v>87.4</v>
      </c>
      <c r="K146" s="98">
        <v>87.8</v>
      </c>
    </row>
    <row r="147" spans="1:11" x14ac:dyDescent="0.25">
      <c r="A147" s="96">
        <v>2916020050</v>
      </c>
      <c r="B147" s="14" t="s">
        <v>446</v>
      </c>
      <c r="C147" s="97" t="s">
        <v>879</v>
      </c>
      <c r="D147" s="97" t="s">
        <v>880</v>
      </c>
      <c r="E147" s="98">
        <v>95.3</v>
      </c>
      <c r="F147" s="98">
        <v>103.9</v>
      </c>
      <c r="G147" s="98">
        <v>81.8</v>
      </c>
      <c r="H147" s="98">
        <v>95.6</v>
      </c>
      <c r="I147" s="98">
        <v>110.9</v>
      </c>
      <c r="J147" s="98">
        <v>78.900000000000006</v>
      </c>
      <c r="K147" s="98">
        <v>100.8</v>
      </c>
    </row>
    <row r="148" spans="1:11" x14ac:dyDescent="0.25">
      <c r="A148" s="96">
        <v>2917860250</v>
      </c>
      <c r="B148" s="14" t="s">
        <v>446</v>
      </c>
      <c r="C148" s="97" t="s">
        <v>447</v>
      </c>
      <c r="D148" s="97" t="s">
        <v>448</v>
      </c>
      <c r="E148" s="98">
        <v>94</v>
      </c>
      <c r="F148" s="98">
        <v>98.6</v>
      </c>
      <c r="G148" s="98">
        <v>86</v>
      </c>
      <c r="H148" s="98">
        <v>95.2</v>
      </c>
      <c r="I148" s="98">
        <v>96.5</v>
      </c>
      <c r="J148" s="98">
        <v>91.2</v>
      </c>
      <c r="K148" s="98">
        <v>98.1</v>
      </c>
    </row>
    <row r="149" spans="1:11" x14ac:dyDescent="0.25">
      <c r="A149" s="96">
        <v>2927900500</v>
      </c>
      <c r="B149" s="14" t="s">
        <v>446</v>
      </c>
      <c r="C149" s="97" t="s">
        <v>449</v>
      </c>
      <c r="D149" s="97" t="s">
        <v>450</v>
      </c>
      <c r="E149" s="98">
        <v>82.8</v>
      </c>
      <c r="F149" s="98">
        <v>91.8</v>
      </c>
      <c r="G149" s="98">
        <v>62.1</v>
      </c>
      <c r="H149" s="98">
        <v>100.3</v>
      </c>
      <c r="I149" s="98">
        <v>94.2</v>
      </c>
      <c r="J149" s="98">
        <v>92</v>
      </c>
      <c r="K149" s="98">
        <v>86.8</v>
      </c>
    </row>
    <row r="150" spans="1:11" x14ac:dyDescent="0.25">
      <c r="A150" s="96">
        <v>2928140600</v>
      </c>
      <c r="B150" s="14" t="s">
        <v>446</v>
      </c>
      <c r="C150" s="97" t="s">
        <v>451</v>
      </c>
      <c r="D150" s="97" t="s">
        <v>452</v>
      </c>
      <c r="E150" s="98">
        <v>94.5</v>
      </c>
      <c r="F150" s="98">
        <v>93.4</v>
      </c>
      <c r="G150" s="98">
        <v>100</v>
      </c>
      <c r="H150" s="98">
        <v>103.5</v>
      </c>
      <c r="I150" s="98">
        <v>86.2</v>
      </c>
      <c r="J150" s="98">
        <v>87</v>
      </c>
      <c r="K150" s="98">
        <v>91.1</v>
      </c>
    </row>
    <row r="151" spans="1:11" x14ac:dyDescent="0.25">
      <c r="A151" s="96">
        <v>2944180920</v>
      </c>
      <c r="B151" s="14" t="s">
        <v>446</v>
      </c>
      <c r="C151" s="97" t="s">
        <v>455</v>
      </c>
      <c r="D151" s="97" t="s">
        <v>456</v>
      </c>
      <c r="E151" s="98">
        <v>86.8</v>
      </c>
      <c r="F151" s="98">
        <v>95.1</v>
      </c>
      <c r="G151" s="98">
        <v>74.3</v>
      </c>
      <c r="H151" s="98">
        <v>85.5</v>
      </c>
      <c r="I151" s="98">
        <v>88.9</v>
      </c>
      <c r="J151" s="98">
        <v>97.8</v>
      </c>
      <c r="K151" s="98">
        <v>91.7</v>
      </c>
    </row>
    <row r="152" spans="1:11" x14ac:dyDescent="0.25">
      <c r="A152" s="96">
        <v>2941180880</v>
      </c>
      <c r="B152" s="14" t="s">
        <v>446</v>
      </c>
      <c r="C152" s="97" t="s">
        <v>453</v>
      </c>
      <c r="D152" s="97" t="s">
        <v>454</v>
      </c>
      <c r="E152" s="98">
        <v>87</v>
      </c>
      <c r="F152" s="98">
        <v>97.2</v>
      </c>
      <c r="G152" s="98">
        <v>75</v>
      </c>
      <c r="H152" s="98">
        <v>95.8</v>
      </c>
      <c r="I152" s="98">
        <v>90.5</v>
      </c>
      <c r="J152" s="98">
        <v>88.2</v>
      </c>
      <c r="K152" s="98">
        <v>88.9</v>
      </c>
    </row>
    <row r="153" spans="1:11" x14ac:dyDescent="0.25">
      <c r="A153" s="96">
        <v>3014580250</v>
      </c>
      <c r="B153" s="14" t="s">
        <v>457</v>
      </c>
      <c r="C153" s="97" t="s">
        <v>458</v>
      </c>
      <c r="D153" s="97" t="s">
        <v>459</v>
      </c>
      <c r="E153" s="98">
        <v>122.1</v>
      </c>
      <c r="F153" s="98">
        <v>106.4</v>
      </c>
      <c r="G153" s="98">
        <v>161.1</v>
      </c>
      <c r="H153" s="98">
        <v>87.5</v>
      </c>
      <c r="I153" s="98">
        <v>102.1</v>
      </c>
      <c r="J153" s="98">
        <v>93.8</v>
      </c>
      <c r="K153" s="98">
        <v>115.4</v>
      </c>
    </row>
    <row r="154" spans="1:11" x14ac:dyDescent="0.25">
      <c r="A154" s="96">
        <v>3024500500</v>
      </c>
      <c r="B154" s="14" t="s">
        <v>457</v>
      </c>
      <c r="C154" s="97" t="s">
        <v>460</v>
      </c>
      <c r="D154" s="97" t="s">
        <v>461</v>
      </c>
      <c r="E154" s="98">
        <v>87</v>
      </c>
      <c r="F154" s="98">
        <v>96.1</v>
      </c>
      <c r="G154" s="98">
        <v>71.5</v>
      </c>
      <c r="H154" s="98">
        <v>85.9</v>
      </c>
      <c r="I154" s="98">
        <v>107.8</v>
      </c>
      <c r="J154" s="98">
        <v>98.7</v>
      </c>
      <c r="K154" s="98">
        <v>89.1</v>
      </c>
    </row>
    <row r="155" spans="1:11" x14ac:dyDescent="0.25">
      <c r="A155" s="96">
        <v>3125580420</v>
      </c>
      <c r="B155" s="14" t="s">
        <v>462</v>
      </c>
      <c r="C155" s="97" t="s">
        <v>463</v>
      </c>
      <c r="D155" s="97" t="s">
        <v>464</v>
      </c>
      <c r="E155" s="98">
        <v>89.5</v>
      </c>
      <c r="F155" s="98">
        <v>98.5</v>
      </c>
      <c r="G155" s="98">
        <v>81.3</v>
      </c>
      <c r="H155" s="98">
        <v>82.4</v>
      </c>
      <c r="I155" s="98">
        <v>95</v>
      </c>
      <c r="J155" s="98">
        <v>101.9</v>
      </c>
      <c r="K155" s="98">
        <v>90.8</v>
      </c>
    </row>
    <row r="156" spans="1:11" x14ac:dyDescent="0.25">
      <c r="A156" s="96">
        <v>3130700600</v>
      </c>
      <c r="B156" s="14" t="s">
        <v>462</v>
      </c>
      <c r="C156" s="97" t="s">
        <v>465</v>
      </c>
      <c r="D156" s="97" t="s">
        <v>466</v>
      </c>
      <c r="E156" s="98">
        <v>92.1</v>
      </c>
      <c r="F156" s="98">
        <v>94.9</v>
      </c>
      <c r="G156" s="98">
        <v>80.400000000000006</v>
      </c>
      <c r="H156" s="98">
        <v>85</v>
      </c>
      <c r="I156" s="98">
        <v>99.7</v>
      </c>
      <c r="J156" s="98">
        <v>107.7</v>
      </c>
      <c r="K156" s="98">
        <v>98.4</v>
      </c>
    </row>
    <row r="157" spans="1:11" x14ac:dyDescent="0.25">
      <c r="A157" s="96">
        <v>3136540700</v>
      </c>
      <c r="B157" s="14" t="s">
        <v>462</v>
      </c>
      <c r="C157" s="97" t="s">
        <v>467</v>
      </c>
      <c r="D157" s="97" t="s">
        <v>468</v>
      </c>
      <c r="E157" s="98">
        <v>92.9</v>
      </c>
      <c r="F157" s="98">
        <v>97.1</v>
      </c>
      <c r="G157" s="98">
        <v>84.1</v>
      </c>
      <c r="H157" s="98">
        <v>94.2</v>
      </c>
      <c r="I157" s="98">
        <v>103.6</v>
      </c>
      <c r="J157" s="98">
        <v>94.4</v>
      </c>
      <c r="K157" s="98">
        <v>94.9</v>
      </c>
    </row>
    <row r="158" spans="1:11" x14ac:dyDescent="0.25">
      <c r="A158" s="96">
        <v>3229820400</v>
      </c>
      <c r="B158" s="14" t="s">
        <v>469</v>
      </c>
      <c r="C158" s="97" t="s">
        <v>470</v>
      </c>
      <c r="D158" s="97" t="s">
        <v>471</v>
      </c>
      <c r="E158" s="98">
        <v>100.1</v>
      </c>
      <c r="F158" s="98">
        <v>103.2</v>
      </c>
      <c r="G158" s="98">
        <v>109.3</v>
      </c>
      <c r="H158" s="98">
        <v>102.3</v>
      </c>
      <c r="I158" s="98">
        <v>112.3</v>
      </c>
      <c r="J158" s="98">
        <v>92.4</v>
      </c>
      <c r="K158" s="98">
        <v>88.5</v>
      </c>
    </row>
    <row r="159" spans="1:11" x14ac:dyDescent="0.25">
      <c r="A159" s="96">
        <v>3239900600</v>
      </c>
      <c r="B159" s="14" t="s">
        <v>469</v>
      </c>
      <c r="C159" s="97" t="s">
        <v>472</v>
      </c>
      <c r="D159" s="97" t="s">
        <v>473</v>
      </c>
      <c r="E159" s="98">
        <v>105.3</v>
      </c>
      <c r="F159" s="98">
        <v>103.7</v>
      </c>
      <c r="G159" s="98">
        <v>119.9</v>
      </c>
      <c r="H159" s="98">
        <v>88.9</v>
      </c>
      <c r="I159" s="98">
        <v>118.5</v>
      </c>
      <c r="J159" s="98">
        <v>98.8</v>
      </c>
      <c r="K159" s="98">
        <v>95.9</v>
      </c>
    </row>
    <row r="160" spans="1:11" x14ac:dyDescent="0.25">
      <c r="A160" s="96">
        <v>3331700500</v>
      </c>
      <c r="B160" s="14" t="s">
        <v>474</v>
      </c>
      <c r="C160" s="97" t="s">
        <v>475</v>
      </c>
      <c r="D160" s="97" t="s">
        <v>476</v>
      </c>
      <c r="E160" s="98">
        <v>116</v>
      </c>
      <c r="F160" s="98">
        <v>104.4</v>
      </c>
      <c r="G160" s="98">
        <v>110.3</v>
      </c>
      <c r="H160" s="98">
        <v>119.2</v>
      </c>
      <c r="I160" s="98">
        <v>108.6</v>
      </c>
      <c r="J160" s="98">
        <v>127.4</v>
      </c>
      <c r="K160" s="98">
        <v>125.4</v>
      </c>
    </row>
    <row r="161" spans="1:11" x14ac:dyDescent="0.25">
      <c r="A161" s="96">
        <v>3435614050</v>
      </c>
      <c r="B161" s="14" t="s">
        <v>477</v>
      </c>
      <c r="C161" s="14" t="s">
        <v>480</v>
      </c>
      <c r="D161" s="97" t="s">
        <v>481</v>
      </c>
      <c r="E161" s="98">
        <v>119.1</v>
      </c>
      <c r="F161" s="98">
        <v>104.4</v>
      </c>
      <c r="G161" s="98">
        <v>150.1</v>
      </c>
      <c r="H161" s="98">
        <v>109.6</v>
      </c>
      <c r="I161" s="98">
        <v>109.5</v>
      </c>
      <c r="J161" s="98">
        <v>97.4</v>
      </c>
      <c r="K161" s="98">
        <v>108.3</v>
      </c>
    </row>
    <row r="162" spans="1:11" x14ac:dyDescent="0.25">
      <c r="A162" s="96">
        <v>3435154250</v>
      </c>
      <c r="B162" s="14" t="s">
        <v>477</v>
      </c>
      <c r="C162" s="97" t="s">
        <v>863</v>
      </c>
      <c r="D162" s="97" t="s">
        <v>482</v>
      </c>
      <c r="E162" s="98">
        <v>114.3</v>
      </c>
      <c r="F162" s="98">
        <v>105.3</v>
      </c>
      <c r="G162" s="98">
        <v>133.1</v>
      </c>
      <c r="H162" s="98">
        <v>109.7</v>
      </c>
      <c r="I162" s="98">
        <v>107.9</v>
      </c>
      <c r="J162" s="98">
        <v>91.6</v>
      </c>
      <c r="K162" s="98">
        <v>108.9</v>
      </c>
    </row>
    <row r="163" spans="1:11" x14ac:dyDescent="0.25">
      <c r="A163" s="96">
        <v>3435614260</v>
      </c>
      <c r="B163" s="14" t="s">
        <v>477</v>
      </c>
      <c r="C163" s="97" t="s">
        <v>480</v>
      </c>
      <c r="D163" s="97" t="s">
        <v>483</v>
      </c>
      <c r="E163" s="98">
        <v>111</v>
      </c>
      <c r="F163" s="98">
        <v>109.4</v>
      </c>
      <c r="G163" s="98">
        <v>132.80000000000001</v>
      </c>
      <c r="H163" s="98">
        <v>102.8</v>
      </c>
      <c r="I163" s="98">
        <v>102.3</v>
      </c>
      <c r="J163" s="98">
        <v>100.9</v>
      </c>
      <c r="K163" s="98">
        <v>99.5</v>
      </c>
    </row>
    <row r="164" spans="1:11" x14ac:dyDescent="0.25">
      <c r="A164" s="96">
        <v>3435084500</v>
      </c>
      <c r="B164" s="14" t="s">
        <v>477</v>
      </c>
      <c r="C164" s="97" t="s">
        <v>478</v>
      </c>
      <c r="D164" s="97" t="s">
        <v>479</v>
      </c>
      <c r="E164" s="98">
        <v>119.8</v>
      </c>
      <c r="F164" s="98">
        <v>104.3</v>
      </c>
      <c r="G164" s="98">
        <v>150.1</v>
      </c>
      <c r="H164" s="98">
        <v>112.2</v>
      </c>
      <c r="I164" s="98">
        <v>113</v>
      </c>
      <c r="J164" s="98">
        <v>92.5</v>
      </c>
      <c r="K164" s="98">
        <v>109.4</v>
      </c>
    </row>
    <row r="165" spans="1:11" x14ac:dyDescent="0.25">
      <c r="A165" s="96">
        <v>3435084560</v>
      </c>
      <c r="B165" s="14" t="s">
        <v>477</v>
      </c>
      <c r="C165" s="14" t="s">
        <v>478</v>
      </c>
      <c r="D165" s="97" t="s">
        <v>825</v>
      </c>
      <c r="E165" s="98">
        <v>95.8</v>
      </c>
      <c r="F165" s="98">
        <v>104</v>
      </c>
      <c r="G165" s="98">
        <v>88.9</v>
      </c>
      <c r="H165" s="98">
        <v>107.2</v>
      </c>
      <c r="I165" s="98">
        <v>97.3</v>
      </c>
      <c r="J165" s="98">
        <v>90.9</v>
      </c>
      <c r="K165" s="98">
        <v>95.1</v>
      </c>
    </row>
    <row r="166" spans="1:11" x14ac:dyDescent="0.25">
      <c r="A166" s="96">
        <v>3510740200</v>
      </c>
      <c r="B166" s="14" t="s">
        <v>484</v>
      </c>
      <c r="C166" s="97" t="s">
        <v>485</v>
      </c>
      <c r="D166" s="97" t="s">
        <v>826</v>
      </c>
      <c r="E166" s="98">
        <v>93.1</v>
      </c>
      <c r="F166" s="98">
        <v>98.1</v>
      </c>
      <c r="G166" s="98">
        <v>87</v>
      </c>
      <c r="H166" s="98">
        <v>93.9</v>
      </c>
      <c r="I166" s="98">
        <v>91.9</v>
      </c>
      <c r="J166" s="98">
        <v>91.6</v>
      </c>
      <c r="K166" s="98">
        <v>96.2</v>
      </c>
    </row>
    <row r="167" spans="1:11" x14ac:dyDescent="0.25">
      <c r="A167" s="96">
        <v>3529740500</v>
      </c>
      <c r="B167" s="14" t="s">
        <v>484</v>
      </c>
      <c r="C167" s="97" t="s">
        <v>486</v>
      </c>
      <c r="D167" s="97" t="s">
        <v>487</v>
      </c>
      <c r="E167" s="98">
        <v>91.1</v>
      </c>
      <c r="F167" s="98">
        <v>100.5</v>
      </c>
      <c r="G167" s="98">
        <v>78.900000000000006</v>
      </c>
      <c r="H167" s="98">
        <v>85.6</v>
      </c>
      <c r="I167" s="98">
        <v>99.3</v>
      </c>
      <c r="J167" s="98">
        <v>103.9</v>
      </c>
      <c r="K167" s="98">
        <v>94.5</v>
      </c>
    </row>
    <row r="168" spans="1:11" x14ac:dyDescent="0.25">
      <c r="A168" s="96">
        <v>3510740595</v>
      </c>
      <c r="B168" s="14" t="s">
        <v>484</v>
      </c>
      <c r="C168" s="97" t="s">
        <v>485</v>
      </c>
      <c r="D168" s="97" t="s">
        <v>870</v>
      </c>
      <c r="E168" s="98">
        <v>98.1</v>
      </c>
      <c r="F168" s="98">
        <v>95.1</v>
      </c>
      <c r="G168" s="98">
        <v>99.5</v>
      </c>
      <c r="H168" s="98">
        <v>93.6</v>
      </c>
      <c r="I168" s="98">
        <v>100.2</v>
      </c>
      <c r="J168" s="98">
        <v>104.8</v>
      </c>
      <c r="K168" s="98">
        <v>98</v>
      </c>
    </row>
    <row r="169" spans="1:11" x14ac:dyDescent="0.25">
      <c r="A169" s="96">
        <v>3610580001</v>
      </c>
      <c r="B169" s="14" t="s">
        <v>488</v>
      </c>
      <c r="C169" s="97" t="s">
        <v>489</v>
      </c>
      <c r="D169" s="97" t="s">
        <v>490</v>
      </c>
      <c r="E169" s="98">
        <v>105.2</v>
      </c>
      <c r="F169" s="98">
        <v>107.3</v>
      </c>
      <c r="G169" s="98">
        <v>103.9</v>
      </c>
      <c r="H169" s="98">
        <v>98.7</v>
      </c>
      <c r="I169" s="98">
        <v>101.1</v>
      </c>
      <c r="J169" s="98">
        <v>102.2</v>
      </c>
      <c r="K169" s="98">
        <v>108.6</v>
      </c>
    </row>
    <row r="170" spans="1:11" x14ac:dyDescent="0.25">
      <c r="A170" s="96">
        <v>3615380160</v>
      </c>
      <c r="B170" s="14" t="s">
        <v>488</v>
      </c>
      <c r="C170" s="14" t="s">
        <v>491</v>
      </c>
      <c r="D170" s="97" t="s">
        <v>492</v>
      </c>
      <c r="E170" s="98">
        <v>95.2</v>
      </c>
      <c r="F170" s="98">
        <v>96.7</v>
      </c>
      <c r="G170" s="98">
        <v>93.1</v>
      </c>
      <c r="H170" s="98">
        <v>95.9</v>
      </c>
      <c r="I170" s="98">
        <v>99.3</v>
      </c>
      <c r="J170" s="98">
        <v>94.7</v>
      </c>
      <c r="K170" s="98">
        <v>95.2</v>
      </c>
    </row>
    <row r="171" spans="1:11" x14ac:dyDescent="0.25">
      <c r="A171" s="96">
        <v>3646540850</v>
      </c>
      <c r="B171" s="14" t="s">
        <v>488</v>
      </c>
      <c r="C171" s="14" t="s">
        <v>912</v>
      </c>
      <c r="D171" s="97" t="s">
        <v>899</v>
      </c>
      <c r="E171" s="98">
        <v>97.5</v>
      </c>
      <c r="F171" s="98">
        <v>98.7</v>
      </c>
      <c r="G171" s="98">
        <v>91.5</v>
      </c>
      <c r="H171" s="98">
        <v>104.1</v>
      </c>
      <c r="I171" s="98">
        <v>116.7</v>
      </c>
      <c r="J171" s="98">
        <v>103.7</v>
      </c>
      <c r="K171" s="98">
        <v>94.4</v>
      </c>
    </row>
    <row r="172" spans="1:11" x14ac:dyDescent="0.25">
      <c r="A172" s="96">
        <v>3635004575</v>
      </c>
      <c r="B172" s="14" t="s">
        <v>488</v>
      </c>
      <c r="C172" s="97" t="s">
        <v>900</v>
      </c>
      <c r="D172" s="97" t="s">
        <v>901</v>
      </c>
      <c r="E172" s="98">
        <v>135.5</v>
      </c>
      <c r="F172" s="98">
        <v>103</v>
      </c>
      <c r="G172" s="98">
        <v>196.7</v>
      </c>
      <c r="H172" s="98">
        <v>116.6</v>
      </c>
      <c r="I172" s="98">
        <v>99.3</v>
      </c>
      <c r="J172" s="98">
        <v>128</v>
      </c>
      <c r="K172" s="98">
        <v>114.9</v>
      </c>
    </row>
    <row r="173" spans="1:11" x14ac:dyDescent="0.25">
      <c r="A173" s="96">
        <v>3635614599</v>
      </c>
      <c r="B173" s="14" t="s">
        <v>488</v>
      </c>
      <c r="C173" s="14" t="s">
        <v>480</v>
      </c>
      <c r="D173" s="97" t="s">
        <v>493</v>
      </c>
      <c r="E173" s="98">
        <v>166.3</v>
      </c>
      <c r="F173" s="98">
        <v>119.3</v>
      </c>
      <c r="G173" s="98">
        <v>290.3</v>
      </c>
      <c r="H173" s="98">
        <v>105.7</v>
      </c>
      <c r="I173" s="98">
        <v>112.3</v>
      </c>
      <c r="J173" s="98">
        <v>105.4</v>
      </c>
      <c r="K173" s="98">
        <v>123.5</v>
      </c>
    </row>
    <row r="174" spans="1:11" x14ac:dyDescent="0.25">
      <c r="A174" s="96">
        <v>3635614600</v>
      </c>
      <c r="B174" s="14" t="s">
        <v>488</v>
      </c>
      <c r="C174" s="97" t="s">
        <v>480</v>
      </c>
      <c r="D174" s="97" t="s">
        <v>494</v>
      </c>
      <c r="E174" s="98">
        <v>226.6</v>
      </c>
      <c r="F174" s="98">
        <v>129.4</v>
      </c>
      <c r="G174" s="98">
        <v>484.4</v>
      </c>
      <c r="H174" s="98">
        <v>102.7</v>
      </c>
      <c r="I174" s="98">
        <v>116.6</v>
      </c>
      <c r="J174" s="98">
        <v>109.4</v>
      </c>
      <c r="K174" s="98">
        <v>135.1</v>
      </c>
    </row>
    <row r="175" spans="1:11" x14ac:dyDescent="0.25">
      <c r="A175" s="96">
        <v>3635614601</v>
      </c>
      <c r="B175" s="14" t="s">
        <v>488</v>
      </c>
      <c r="C175" s="97" t="s">
        <v>480</v>
      </c>
      <c r="D175" s="97" t="s">
        <v>495</v>
      </c>
      <c r="E175" s="98">
        <v>140.80000000000001</v>
      </c>
      <c r="F175" s="98">
        <v>115.5</v>
      </c>
      <c r="G175" s="98">
        <v>210.1</v>
      </c>
      <c r="H175" s="98">
        <v>103.9</v>
      </c>
      <c r="I175" s="98">
        <v>104.4</v>
      </c>
      <c r="J175" s="98">
        <v>104.4</v>
      </c>
      <c r="K175" s="98">
        <v>119.1</v>
      </c>
    </row>
    <row r="176" spans="1:11" x14ac:dyDescent="0.25">
      <c r="A176" s="96">
        <v>3640380750</v>
      </c>
      <c r="B176" s="14" t="s">
        <v>488</v>
      </c>
      <c r="C176" s="97" t="s">
        <v>496</v>
      </c>
      <c r="D176" s="97" t="s">
        <v>497</v>
      </c>
      <c r="E176" s="98">
        <v>99.3</v>
      </c>
      <c r="F176" s="98">
        <v>97.1</v>
      </c>
      <c r="G176" s="98">
        <v>96.2</v>
      </c>
      <c r="H176" s="98">
        <v>90.9</v>
      </c>
      <c r="I176" s="98">
        <v>108</v>
      </c>
      <c r="J176" s="98">
        <v>99</v>
      </c>
      <c r="K176" s="98">
        <v>103</v>
      </c>
    </row>
    <row r="177" spans="1:11" x14ac:dyDescent="0.25">
      <c r="A177" s="96">
        <v>3645060850</v>
      </c>
      <c r="B177" s="14" t="s">
        <v>488</v>
      </c>
      <c r="C177" s="97" t="s">
        <v>902</v>
      </c>
      <c r="D177" s="97" t="s">
        <v>903</v>
      </c>
      <c r="E177" s="98">
        <v>103.1</v>
      </c>
      <c r="F177" s="98">
        <v>98</v>
      </c>
      <c r="G177" s="98">
        <v>107.1</v>
      </c>
      <c r="H177" s="98">
        <v>102.9</v>
      </c>
      <c r="I177" s="98">
        <v>108.2</v>
      </c>
      <c r="J177" s="98">
        <v>98.9</v>
      </c>
      <c r="K177" s="98">
        <v>101.5</v>
      </c>
    </row>
    <row r="178" spans="1:11" x14ac:dyDescent="0.25">
      <c r="A178" s="96">
        <v>3646540900</v>
      </c>
      <c r="B178" s="14" t="s">
        <v>488</v>
      </c>
      <c r="C178" s="97" t="s">
        <v>871</v>
      </c>
      <c r="D178" s="97" t="s">
        <v>872</v>
      </c>
      <c r="E178" s="98">
        <v>102.5</v>
      </c>
      <c r="F178" s="98">
        <v>104.4</v>
      </c>
      <c r="G178" s="98">
        <v>80.099999999999994</v>
      </c>
      <c r="H178" s="98">
        <v>103.1</v>
      </c>
      <c r="I178" s="98">
        <v>114.5</v>
      </c>
      <c r="J178" s="98">
        <v>106.6</v>
      </c>
      <c r="K178" s="98">
        <v>116.4</v>
      </c>
    </row>
    <row r="179" spans="1:11" x14ac:dyDescent="0.25">
      <c r="A179" s="96">
        <v>3711700100</v>
      </c>
      <c r="B179" s="14" t="s">
        <v>498</v>
      </c>
      <c r="C179" s="97" t="s">
        <v>499</v>
      </c>
      <c r="D179" s="97" t="s">
        <v>500</v>
      </c>
      <c r="E179" s="98">
        <v>100</v>
      </c>
      <c r="F179" s="98">
        <v>97.4</v>
      </c>
      <c r="G179" s="98">
        <v>102</v>
      </c>
      <c r="H179" s="98">
        <v>108.5</v>
      </c>
      <c r="I179" s="98">
        <v>95.6</v>
      </c>
      <c r="J179" s="98">
        <v>108.6</v>
      </c>
      <c r="K179" s="98">
        <v>97.2</v>
      </c>
    </row>
    <row r="180" spans="1:11" x14ac:dyDescent="0.25">
      <c r="A180" s="96">
        <v>3715500250</v>
      </c>
      <c r="B180" s="14" t="s">
        <v>498</v>
      </c>
      <c r="C180" s="97" t="s">
        <v>827</v>
      </c>
      <c r="D180" s="97" t="s">
        <v>828</v>
      </c>
      <c r="E180" s="98">
        <v>92.4</v>
      </c>
      <c r="F180" s="98">
        <v>95.1</v>
      </c>
      <c r="G180" s="98">
        <v>88.6</v>
      </c>
      <c r="H180" s="98">
        <v>90.5</v>
      </c>
      <c r="I180" s="98">
        <v>96.1</v>
      </c>
      <c r="J180" s="98">
        <v>106.1</v>
      </c>
      <c r="K180" s="98">
        <v>92</v>
      </c>
    </row>
    <row r="181" spans="1:11" x14ac:dyDescent="0.25">
      <c r="A181" s="96">
        <v>3720500300</v>
      </c>
      <c r="B181" s="14" t="s">
        <v>498</v>
      </c>
      <c r="C181" s="97" t="s">
        <v>504</v>
      </c>
      <c r="D181" s="97" t="s">
        <v>505</v>
      </c>
      <c r="E181" s="98">
        <v>102.6</v>
      </c>
      <c r="F181" s="98">
        <v>101.5</v>
      </c>
      <c r="G181" s="98">
        <v>121.6</v>
      </c>
      <c r="H181" s="98">
        <v>88.7</v>
      </c>
      <c r="I181" s="98">
        <v>93</v>
      </c>
      <c r="J181" s="98">
        <v>106.1</v>
      </c>
      <c r="K181" s="98">
        <v>92.9</v>
      </c>
    </row>
    <row r="182" spans="1:11" x14ac:dyDescent="0.25">
      <c r="A182" s="96">
        <v>3716740350</v>
      </c>
      <c r="B182" s="14" t="s">
        <v>498</v>
      </c>
      <c r="C182" s="97" t="s">
        <v>501</v>
      </c>
      <c r="D182" s="97" t="s">
        <v>502</v>
      </c>
      <c r="E182" s="98">
        <v>98.2</v>
      </c>
      <c r="F182" s="98">
        <v>98.9</v>
      </c>
      <c r="G182" s="98">
        <v>89.2</v>
      </c>
      <c r="H182" s="98">
        <v>90.9</v>
      </c>
      <c r="I182" s="98">
        <v>94.6</v>
      </c>
      <c r="J182" s="98">
        <v>113.4</v>
      </c>
      <c r="K182" s="98">
        <v>106.1</v>
      </c>
    </row>
    <row r="183" spans="1:11" x14ac:dyDescent="0.25">
      <c r="A183" s="96">
        <v>3720500440</v>
      </c>
      <c r="B183" s="14" t="s">
        <v>498</v>
      </c>
      <c r="C183" s="14" t="s">
        <v>504</v>
      </c>
      <c r="D183" s="97" t="s">
        <v>881</v>
      </c>
      <c r="E183" s="98">
        <v>100.7</v>
      </c>
      <c r="F183" s="98">
        <v>101.4</v>
      </c>
      <c r="G183" s="98">
        <v>109.3</v>
      </c>
      <c r="H183" s="98">
        <v>88.5</v>
      </c>
      <c r="I183" s="98">
        <v>92.6</v>
      </c>
      <c r="J183" s="98">
        <v>114.1</v>
      </c>
      <c r="K183" s="98">
        <v>96.5</v>
      </c>
    </row>
    <row r="184" spans="1:11" x14ac:dyDescent="0.25">
      <c r="A184" s="96">
        <v>3739580740</v>
      </c>
      <c r="B184" s="14" t="s">
        <v>498</v>
      </c>
      <c r="C184" s="97" t="s">
        <v>506</v>
      </c>
      <c r="D184" s="97" t="s">
        <v>507</v>
      </c>
      <c r="E184" s="98">
        <v>96.7</v>
      </c>
      <c r="F184" s="98">
        <v>92.5</v>
      </c>
      <c r="G184" s="98">
        <v>98</v>
      </c>
      <c r="H184" s="98">
        <v>101.5</v>
      </c>
      <c r="I184" s="98">
        <v>94.4</v>
      </c>
      <c r="J184" s="98">
        <v>104.8</v>
      </c>
      <c r="K184" s="98">
        <v>95.6</v>
      </c>
    </row>
    <row r="185" spans="1:11" x14ac:dyDescent="0.25">
      <c r="A185" s="96">
        <v>3716740755</v>
      </c>
      <c r="B185" s="14" t="s">
        <v>498</v>
      </c>
      <c r="C185" s="97" t="s">
        <v>501</v>
      </c>
      <c r="D185" s="97" t="s">
        <v>503</v>
      </c>
      <c r="E185" s="98">
        <v>92.5</v>
      </c>
      <c r="F185" s="98">
        <v>100</v>
      </c>
      <c r="G185" s="98">
        <v>80.2</v>
      </c>
      <c r="H185" s="98">
        <v>99.2</v>
      </c>
      <c r="I185" s="98">
        <v>99.1</v>
      </c>
      <c r="J185" s="98">
        <v>93.9</v>
      </c>
      <c r="K185" s="98">
        <v>95.7</v>
      </c>
    </row>
    <row r="186" spans="1:11" x14ac:dyDescent="0.25">
      <c r="A186" s="96">
        <v>3749180825</v>
      </c>
      <c r="B186" s="14" t="s">
        <v>498</v>
      </c>
      <c r="C186" s="14" t="s">
        <v>508</v>
      </c>
      <c r="D186" s="97" t="s">
        <v>509</v>
      </c>
      <c r="E186" s="98">
        <v>84.7</v>
      </c>
      <c r="F186" s="98">
        <v>96.2</v>
      </c>
      <c r="G186" s="98">
        <v>61.7</v>
      </c>
      <c r="H186" s="98">
        <v>93.7</v>
      </c>
      <c r="I186" s="98">
        <v>74.400000000000006</v>
      </c>
      <c r="J186" s="98">
        <v>120.2</v>
      </c>
      <c r="K186" s="98">
        <v>93.6</v>
      </c>
    </row>
    <row r="187" spans="1:11" x14ac:dyDescent="0.25">
      <c r="A187" s="96">
        <v>3749180950</v>
      </c>
      <c r="B187" s="14" t="s">
        <v>498</v>
      </c>
      <c r="C187" s="97" t="s">
        <v>508</v>
      </c>
      <c r="D187" s="14" t="s">
        <v>510</v>
      </c>
      <c r="E187" s="98">
        <v>95.8</v>
      </c>
      <c r="F187" s="98">
        <v>98.7</v>
      </c>
      <c r="G187" s="98">
        <v>79.5</v>
      </c>
      <c r="H187" s="98">
        <v>91.1</v>
      </c>
      <c r="I187" s="98">
        <v>94.1</v>
      </c>
      <c r="J187" s="98">
        <v>115.2</v>
      </c>
      <c r="K187" s="98">
        <v>106.8</v>
      </c>
    </row>
    <row r="188" spans="1:11" x14ac:dyDescent="0.25">
      <c r="A188" s="96">
        <v>3813900200</v>
      </c>
      <c r="B188" s="14" t="s">
        <v>511</v>
      </c>
      <c r="C188" s="97" t="s">
        <v>512</v>
      </c>
      <c r="D188" s="97" t="s">
        <v>513</v>
      </c>
      <c r="E188" s="98">
        <v>99.1</v>
      </c>
      <c r="F188" s="98">
        <v>101.8</v>
      </c>
      <c r="G188" s="98">
        <v>99.6</v>
      </c>
      <c r="H188" s="98">
        <v>96.9</v>
      </c>
      <c r="I188" s="98">
        <v>94.2</v>
      </c>
      <c r="J188" s="98">
        <v>114.8</v>
      </c>
      <c r="K188" s="98">
        <v>97.1</v>
      </c>
    </row>
    <row r="189" spans="1:11" x14ac:dyDescent="0.25">
      <c r="A189" s="96">
        <v>3822020400</v>
      </c>
      <c r="B189" s="14" t="s">
        <v>511</v>
      </c>
      <c r="C189" s="97" t="s">
        <v>904</v>
      </c>
      <c r="D189" s="97" t="s">
        <v>905</v>
      </c>
      <c r="E189" s="98">
        <v>97.9</v>
      </c>
      <c r="F189" s="98">
        <v>97.4</v>
      </c>
      <c r="G189" s="98">
        <v>86.5</v>
      </c>
      <c r="H189" s="98">
        <v>102.2</v>
      </c>
      <c r="I189" s="98">
        <v>98.2</v>
      </c>
      <c r="J189" s="98">
        <v>109.8</v>
      </c>
      <c r="K189" s="98">
        <v>104.7</v>
      </c>
    </row>
    <row r="190" spans="1:11" x14ac:dyDescent="0.25">
      <c r="A190" s="96">
        <v>3824220500</v>
      </c>
      <c r="B190" s="14" t="s">
        <v>511</v>
      </c>
      <c r="C190" s="97" t="s">
        <v>514</v>
      </c>
      <c r="D190" s="97" t="s">
        <v>515</v>
      </c>
      <c r="E190" s="98">
        <v>93.2</v>
      </c>
      <c r="F190" s="98">
        <v>95.9</v>
      </c>
      <c r="G190" s="98">
        <v>87.8</v>
      </c>
      <c r="H190" s="98">
        <v>100.6</v>
      </c>
      <c r="I190" s="98">
        <v>97.8</v>
      </c>
      <c r="J190" s="98">
        <v>109.7</v>
      </c>
      <c r="K190" s="98">
        <v>90.8</v>
      </c>
    </row>
    <row r="191" spans="1:11" x14ac:dyDescent="0.25">
      <c r="A191" s="96">
        <v>3833500800</v>
      </c>
      <c r="B191" s="14" t="s">
        <v>511</v>
      </c>
      <c r="C191" s="97" t="s">
        <v>516</v>
      </c>
      <c r="D191" s="97" t="s">
        <v>517</v>
      </c>
      <c r="E191" s="98">
        <v>96.2</v>
      </c>
      <c r="F191" s="98">
        <v>102.2</v>
      </c>
      <c r="G191" s="98">
        <v>79.599999999999994</v>
      </c>
      <c r="H191" s="98">
        <v>102.4</v>
      </c>
      <c r="I191" s="98">
        <v>107.1</v>
      </c>
      <c r="J191" s="98">
        <v>114.1</v>
      </c>
      <c r="K191" s="98">
        <v>100.1</v>
      </c>
    </row>
    <row r="192" spans="1:11" x14ac:dyDescent="0.25">
      <c r="A192" s="96">
        <v>3910420100</v>
      </c>
      <c r="B192" s="14" t="s">
        <v>518</v>
      </c>
      <c r="C192" s="97" t="s">
        <v>882</v>
      </c>
      <c r="D192" s="97" t="s">
        <v>883</v>
      </c>
      <c r="E192" s="98">
        <v>86</v>
      </c>
      <c r="F192" s="98">
        <v>105.3</v>
      </c>
      <c r="G192" s="98">
        <v>60.2</v>
      </c>
      <c r="H192" s="98">
        <v>81.7</v>
      </c>
      <c r="I192" s="98">
        <v>101.2</v>
      </c>
      <c r="J192" s="98">
        <v>85.7</v>
      </c>
      <c r="K192" s="98">
        <v>95.7</v>
      </c>
    </row>
    <row r="193" spans="1:11" x14ac:dyDescent="0.25">
      <c r="A193" s="96">
        <v>3911740200</v>
      </c>
      <c r="B193" s="14" t="s">
        <v>518</v>
      </c>
      <c r="C193" s="97" t="s">
        <v>884</v>
      </c>
      <c r="D193" s="97" t="s">
        <v>885</v>
      </c>
      <c r="E193" s="98">
        <v>82.5</v>
      </c>
      <c r="F193" s="98">
        <v>109.1</v>
      </c>
      <c r="G193" s="98">
        <v>55.4</v>
      </c>
      <c r="H193" s="98">
        <v>85.6</v>
      </c>
      <c r="I193" s="98">
        <v>87.2</v>
      </c>
      <c r="J193" s="98">
        <v>88.6</v>
      </c>
      <c r="K193" s="98">
        <v>89.9</v>
      </c>
    </row>
    <row r="194" spans="1:11" x14ac:dyDescent="0.25">
      <c r="A194" s="96">
        <v>3917140250</v>
      </c>
      <c r="B194" s="14" t="s">
        <v>518</v>
      </c>
      <c r="C194" s="14" t="s">
        <v>519</v>
      </c>
      <c r="D194" s="97" t="s">
        <v>520</v>
      </c>
      <c r="E194" s="98">
        <v>96.8</v>
      </c>
      <c r="F194" s="98">
        <v>101.3</v>
      </c>
      <c r="G194" s="98">
        <v>82.3</v>
      </c>
      <c r="H194" s="98">
        <v>94.3</v>
      </c>
      <c r="I194" s="98">
        <v>110.1</v>
      </c>
      <c r="J194" s="98">
        <v>102.5</v>
      </c>
      <c r="K194" s="98">
        <v>103.4</v>
      </c>
    </row>
    <row r="195" spans="1:11" x14ac:dyDescent="0.25">
      <c r="A195" s="96">
        <v>3917460300</v>
      </c>
      <c r="B195" s="14" t="s">
        <v>518</v>
      </c>
      <c r="C195" s="97" t="s">
        <v>521</v>
      </c>
      <c r="D195" s="97" t="s">
        <v>522</v>
      </c>
      <c r="E195" s="98">
        <v>94.1</v>
      </c>
      <c r="F195" s="98">
        <v>104.3</v>
      </c>
      <c r="G195" s="98">
        <v>83.4</v>
      </c>
      <c r="H195" s="98">
        <v>99.1</v>
      </c>
      <c r="I195" s="98">
        <v>95.7</v>
      </c>
      <c r="J195" s="98">
        <v>97.8</v>
      </c>
      <c r="K195" s="98">
        <v>95.9</v>
      </c>
    </row>
    <row r="196" spans="1:11" x14ac:dyDescent="0.25">
      <c r="A196" s="96">
        <v>3918140350</v>
      </c>
      <c r="B196" s="14" t="s">
        <v>518</v>
      </c>
      <c r="C196" s="97" t="s">
        <v>523</v>
      </c>
      <c r="D196" s="97" t="s">
        <v>524</v>
      </c>
      <c r="E196" s="98">
        <v>90.1</v>
      </c>
      <c r="F196" s="98">
        <v>98.5</v>
      </c>
      <c r="G196" s="98">
        <v>80.400000000000006</v>
      </c>
      <c r="H196" s="98">
        <v>93.5</v>
      </c>
      <c r="I196" s="98">
        <v>89.8</v>
      </c>
      <c r="J196" s="98">
        <v>86.3</v>
      </c>
      <c r="K196" s="98">
        <v>94</v>
      </c>
    </row>
    <row r="197" spans="1:11" x14ac:dyDescent="0.25">
      <c r="A197" s="96">
        <v>3919430400</v>
      </c>
      <c r="B197" s="14" t="s">
        <v>518</v>
      </c>
      <c r="C197" s="97" t="s">
        <v>525</v>
      </c>
      <c r="D197" s="97" t="s">
        <v>526</v>
      </c>
      <c r="E197" s="98">
        <v>94.5</v>
      </c>
      <c r="F197" s="98">
        <v>99.3</v>
      </c>
      <c r="G197" s="98">
        <v>82.7</v>
      </c>
      <c r="H197" s="98">
        <v>99.1</v>
      </c>
      <c r="I197" s="98">
        <v>92.3</v>
      </c>
      <c r="J197" s="98">
        <v>102.3</v>
      </c>
      <c r="K197" s="98">
        <v>100.3</v>
      </c>
    </row>
    <row r="198" spans="1:11" x14ac:dyDescent="0.25">
      <c r="A198" s="96">
        <v>3922300425</v>
      </c>
      <c r="B198" s="14" t="s">
        <v>518</v>
      </c>
      <c r="C198" s="97" t="s">
        <v>527</v>
      </c>
      <c r="D198" s="97" t="s">
        <v>528</v>
      </c>
      <c r="E198" s="98">
        <v>90.8</v>
      </c>
      <c r="F198" s="98">
        <v>96.3</v>
      </c>
      <c r="G198" s="98">
        <v>70.400000000000006</v>
      </c>
      <c r="H198" s="98">
        <v>92.7</v>
      </c>
      <c r="I198" s="98">
        <v>91.5</v>
      </c>
      <c r="J198" s="98">
        <v>90.2</v>
      </c>
      <c r="K198" s="98">
        <v>104.6</v>
      </c>
    </row>
    <row r="199" spans="1:11" x14ac:dyDescent="0.25">
      <c r="A199" s="96">
        <v>3930620500</v>
      </c>
      <c r="B199" s="14" t="s">
        <v>518</v>
      </c>
      <c r="C199" s="97" t="s">
        <v>529</v>
      </c>
      <c r="D199" s="97" t="s">
        <v>530</v>
      </c>
      <c r="E199" s="98">
        <v>86.9</v>
      </c>
      <c r="F199" s="98">
        <v>96.1</v>
      </c>
      <c r="G199" s="98">
        <v>55</v>
      </c>
      <c r="H199" s="98">
        <v>93.5</v>
      </c>
      <c r="I199" s="98">
        <v>100.9</v>
      </c>
      <c r="J199" s="98">
        <v>103.9</v>
      </c>
      <c r="K199" s="98">
        <v>101.4</v>
      </c>
    </row>
    <row r="200" spans="1:11" x14ac:dyDescent="0.25">
      <c r="A200" s="96">
        <v>4011620100</v>
      </c>
      <c r="B200" s="14" t="s">
        <v>531</v>
      </c>
      <c r="C200" s="97" t="s">
        <v>829</v>
      </c>
      <c r="D200" s="97" t="s">
        <v>830</v>
      </c>
      <c r="E200" s="98">
        <v>84.8</v>
      </c>
      <c r="F200" s="98">
        <v>97.5</v>
      </c>
      <c r="G200" s="98">
        <v>62.5</v>
      </c>
      <c r="H200" s="98">
        <v>96</v>
      </c>
      <c r="I200" s="98">
        <v>88.8</v>
      </c>
      <c r="J200" s="98">
        <v>84.7</v>
      </c>
      <c r="K200" s="98">
        <v>93.4</v>
      </c>
    </row>
    <row r="201" spans="1:11" x14ac:dyDescent="0.25">
      <c r="A201" s="96">
        <v>4046140800</v>
      </c>
      <c r="B201" s="14" t="s">
        <v>531</v>
      </c>
      <c r="C201" s="97" t="s">
        <v>543</v>
      </c>
      <c r="D201" s="97" t="s">
        <v>544</v>
      </c>
      <c r="E201" s="98">
        <v>89</v>
      </c>
      <c r="F201" s="98">
        <v>95</v>
      </c>
      <c r="G201" s="98">
        <v>77.599999999999994</v>
      </c>
      <c r="H201" s="98">
        <v>94.4</v>
      </c>
      <c r="I201" s="98">
        <v>84.1</v>
      </c>
      <c r="J201" s="98">
        <v>89.7</v>
      </c>
      <c r="K201" s="98">
        <v>95.4</v>
      </c>
    </row>
    <row r="202" spans="1:11" x14ac:dyDescent="0.25">
      <c r="A202" s="96">
        <v>4036420150</v>
      </c>
      <c r="B202" s="14" t="s">
        <v>531</v>
      </c>
      <c r="C202" s="97" t="s">
        <v>538</v>
      </c>
      <c r="D202" s="97" t="s">
        <v>539</v>
      </c>
      <c r="E202" s="98">
        <v>90.5</v>
      </c>
      <c r="F202" s="98">
        <v>90.7</v>
      </c>
      <c r="G202" s="98">
        <v>83.4</v>
      </c>
      <c r="H202" s="98">
        <v>95.4</v>
      </c>
      <c r="I202" s="98">
        <v>96.4</v>
      </c>
      <c r="J202" s="98">
        <v>89.4</v>
      </c>
      <c r="K202" s="98">
        <v>93.7</v>
      </c>
    </row>
    <row r="203" spans="1:11" x14ac:dyDescent="0.25">
      <c r="A203" s="96">
        <v>4021420200</v>
      </c>
      <c r="B203" s="14" t="s">
        <v>531</v>
      </c>
      <c r="C203" s="97" t="s">
        <v>532</v>
      </c>
      <c r="D203" s="97" t="s">
        <v>533</v>
      </c>
      <c r="E203" s="98">
        <v>86.9</v>
      </c>
      <c r="F203" s="98">
        <v>92.6</v>
      </c>
      <c r="G203" s="98">
        <v>73.8</v>
      </c>
      <c r="H203" s="98">
        <v>99.1</v>
      </c>
      <c r="I203" s="98">
        <v>90.5</v>
      </c>
      <c r="J203" s="98">
        <v>95.9</v>
      </c>
      <c r="K203" s="98">
        <v>89.7</v>
      </c>
    </row>
    <row r="204" spans="1:11" x14ac:dyDescent="0.25">
      <c r="A204" s="96">
        <v>4030020400</v>
      </c>
      <c r="B204" s="14" t="s">
        <v>531</v>
      </c>
      <c r="C204" s="97" t="s">
        <v>534</v>
      </c>
      <c r="D204" s="97" t="s">
        <v>535</v>
      </c>
      <c r="E204" s="98">
        <v>86</v>
      </c>
      <c r="F204" s="98">
        <v>93.5</v>
      </c>
      <c r="G204" s="98">
        <v>66.400000000000006</v>
      </c>
      <c r="H204" s="98">
        <v>93.9</v>
      </c>
      <c r="I204" s="98">
        <v>90.2</v>
      </c>
      <c r="J204" s="98">
        <v>108.4</v>
      </c>
      <c r="K204" s="98">
        <v>92.4</v>
      </c>
    </row>
    <row r="205" spans="1:11" x14ac:dyDescent="0.25">
      <c r="A205" s="96">
        <v>4034780550</v>
      </c>
      <c r="B205" s="14" t="s">
        <v>531</v>
      </c>
      <c r="C205" s="97" t="s">
        <v>536</v>
      </c>
      <c r="D205" s="97" t="s">
        <v>537</v>
      </c>
      <c r="E205" s="98">
        <v>78.8</v>
      </c>
      <c r="F205" s="98">
        <v>93.6</v>
      </c>
      <c r="G205" s="98">
        <v>56.7</v>
      </c>
      <c r="H205" s="98">
        <v>96</v>
      </c>
      <c r="I205" s="98">
        <v>85.1</v>
      </c>
      <c r="J205" s="98">
        <v>81.2</v>
      </c>
      <c r="K205" s="98">
        <v>83.8</v>
      </c>
    </row>
    <row r="206" spans="1:11" x14ac:dyDescent="0.25">
      <c r="A206" s="96">
        <v>4036420675</v>
      </c>
      <c r="B206" s="14" t="s">
        <v>531</v>
      </c>
      <c r="C206" s="97" t="s">
        <v>538</v>
      </c>
      <c r="D206" s="97" t="s">
        <v>831</v>
      </c>
      <c r="E206" s="98">
        <v>94.6</v>
      </c>
      <c r="F206" s="98">
        <v>101.2</v>
      </c>
      <c r="G206" s="98">
        <v>86.5</v>
      </c>
      <c r="H206" s="98">
        <v>93.3</v>
      </c>
      <c r="I206" s="98">
        <v>85.4</v>
      </c>
      <c r="J206" s="98">
        <v>90.6</v>
      </c>
      <c r="K206" s="98">
        <v>101.4</v>
      </c>
    </row>
    <row r="207" spans="1:11" x14ac:dyDescent="0.25">
      <c r="A207" s="96">
        <v>4036420700</v>
      </c>
      <c r="B207" s="14" t="s">
        <v>531</v>
      </c>
      <c r="C207" s="97" t="s">
        <v>538</v>
      </c>
      <c r="D207" s="97" t="s">
        <v>540</v>
      </c>
      <c r="E207" s="98">
        <v>84.1</v>
      </c>
      <c r="F207" s="98">
        <v>91.6</v>
      </c>
      <c r="G207" s="98">
        <v>70.2</v>
      </c>
      <c r="H207" s="98">
        <v>95.4</v>
      </c>
      <c r="I207" s="98">
        <v>92.1</v>
      </c>
      <c r="J207" s="98">
        <v>101.2</v>
      </c>
      <c r="K207" s="98">
        <v>84.8</v>
      </c>
    </row>
    <row r="208" spans="1:11" x14ac:dyDescent="0.25">
      <c r="A208" s="96">
        <v>4038620712</v>
      </c>
      <c r="B208" s="14" t="s">
        <v>531</v>
      </c>
      <c r="C208" s="14" t="s">
        <v>541</v>
      </c>
      <c r="D208" s="97" t="s">
        <v>542</v>
      </c>
      <c r="E208" s="98">
        <v>84.9</v>
      </c>
      <c r="F208" s="98">
        <v>95.2</v>
      </c>
      <c r="G208" s="98">
        <v>65.400000000000006</v>
      </c>
      <c r="H208" s="98">
        <v>100.1</v>
      </c>
      <c r="I208" s="98">
        <v>101.9</v>
      </c>
      <c r="J208" s="98">
        <v>89.4</v>
      </c>
      <c r="K208" s="98">
        <v>87.3</v>
      </c>
    </row>
    <row r="209" spans="1:11" x14ac:dyDescent="0.25">
      <c r="A209" s="96">
        <v>4046140865</v>
      </c>
      <c r="B209" s="14" t="s">
        <v>531</v>
      </c>
      <c r="C209" s="14" t="s">
        <v>543</v>
      </c>
      <c r="D209" s="97" t="s">
        <v>545</v>
      </c>
      <c r="E209" s="98">
        <v>88.6</v>
      </c>
      <c r="F209" s="98">
        <v>93</v>
      </c>
      <c r="G209" s="98">
        <v>72.7</v>
      </c>
      <c r="H209" s="98">
        <v>95.2</v>
      </c>
      <c r="I209" s="98">
        <v>89.5</v>
      </c>
      <c r="J209" s="98">
        <v>94.8</v>
      </c>
      <c r="K209" s="98">
        <v>97</v>
      </c>
    </row>
    <row r="210" spans="1:11" x14ac:dyDescent="0.25">
      <c r="A210" s="96">
        <v>4121660400</v>
      </c>
      <c r="B210" s="14" t="s">
        <v>546</v>
      </c>
      <c r="C210" s="97" t="s">
        <v>839</v>
      </c>
      <c r="D210" s="97" t="s">
        <v>840</v>
      </c>
      <c r="E210" s="98">
        <v>114.1</v>
      </c>
      <c r="F210" s="98">
        <v>106.9</v>
      </c>
      <c r="G210" s="98">
        <v>131.80000000000001</v>
      </c>
      <c r="H210" s="98">
        <v>108.4</v>
      </c>
      <c r="I210" s="98">
        <v>123</v>
      </c>
      <c r="J210" s="98">
        <v>98</v>
      </c>
      <c r="K210" s="98">
        <v>104.3</v>
      </c>
    </row>
    <row r="211" spans="1:11" x14ac:dyDescent="0.25">
      <c r="A211" s="96">
        <v>4138900600</v>
      </c>
      <c r="B211" s="14" t="s">
        <v>546</v>
      </c>
      <c r="C211" s="97" t="s">
        <v>547</v>
      </c>
      <c r="D211" s="97" t="s">
        <v>548</v>
      </c>
      <c r="E211" s="98">
        <v>123.4</v>
      </c>
      <c r="F211" s="98">
        <v>107.9</v>
      </c>
      <c r="G211" s="98">
        <v>159.6</v>
      </c>
      <c r="H211" s="98">
        <v>92.3</v>
      </c>
      <c r="I211" s="98">
        <v>122.3</v>
      </c>
      <c r="J211" s="98">
        <v>106.3</v>
      </c>
      <c r="K211" s="98">
        <v>111.5</v>
      </c>
    </row>
    <row r="212" spans="1:11" x14ac:dyDescent="0.25">
      <c r="A212" s="96">
        <v>4210900075</v>
      </c>
      <c r="B212" s="14" t="s">
        <v>549</v>
      </c>
      <c r="C212" s="14" t="s">
        <v>550</v>
      </c>
      <c r="D212" s="14" t="s">
        <v>551</v>
      </c>
      <c r="E212" s="98">
        <v>105.7</v>
      </c>
      <c r="F212" s="98">
        <v>98.1</v>
      </c>
      <c r="G212" s="98">
        <v>111.9</v>
      </c>
      <c r="H212" s="98">
        <v>103.7</v>
      </c>
      <c r="I212" s="98">
        <v>105.5</v>
      </c>
      <c r="J212" s="98">
        <v>97.4</v>
      </c>
      <c r="K212" s="98">
        <v>105.9</v>
      </c>
    </row>
    <row r="213" spans="1:11" x14ac:dyDescent="0.25">
      <c r="A213" s="96">
        <v>4221500200</v>
      </c>
      <c r="B213" s="14" t="s">
        <v>549</v>
      </c>
      <c r="C213" s="97" t="s">
        <v>841</v>
      </c>
      <c r="D213" s="97" t="s">
        <v>842</v>
      </c>
      <c r="E213" s="98">
        <v>90.3</v>
      </c>
      <c r="F213" s="98">
        <v>99.1</v>
      </c>
      <c r="G213" s="98">
        <v>66.8</v>
      </c>
      <c r="H213" s="98">
        <v>105.9</v>
      </c>
      <c r="I213" s="98">
        <v>106.1</v>
      </c>
      <c r="J213" s="98">
        <v>100.8</v>
      </c>
      <c r="K213" s="98">
        <v>96</v>
      </c>
    </row>
    <row r="214" spans="1:11" x14ac:dyDescent="0.25">
      <c r="A214" s="96">
        <v>4225420430</v>
      </c>
      <c r="B214" s="14" t="s">
        <v>549</v>
      </c>
      <c r="C214" s="14" t="s">
        <v>873</v>
      </c>
      <c r="D214" s="97" t="s">
        <v>874</v>
      </c>
      <c r="E214" s="98">
        <v>102.5</v>
      </c>
      <c r="F214" s="15">
        <v>101.6</v>
      </c>
      <c r="G214" s="15">
        <v>100.2</v>
      </c>
      <c r="H214" s="15">
        <v>106.9</v>
      </c>
      <c r="I214" s="15">
        <v>104.9</v>
      </c>
      <c r="J214" s="15">
        <v>95.4</v>
      </c>
      <c r="K214" s="15">
        <v>104.2</v>
      </c>
    </row>
    <row r="215" spans="1:11" x14ac:dyDescent="0.25">
      <c r="A215" s="96">
        <v>4237964700</v>
      </c>
      <c r="B215" s="14" t="s">
        <v>549</v>
      </c>
      <c r="C215" s="97" t="s">
        <v>864</v>
      </c>
      <c r="D215" s="97" t="s">
        <v>552</v>
      </c>
      <c r="E215" s="98">
        <v>103.6</v>
      </c>
      <c r="F215" s="98">
        <v>113.5</v>
      </c>
      <c r="G215" s="98">
        <v>99.1</v>
      </c>
      <c r="H215" s="98">
        <v>111.2</v>
      </c>
      <c r="I215" s="98">
        <v>108.8</v>
      </c>
      <c r="J215" s="98">
        <v>96.4</v>
      </c>
      <c r="K215" s="98">
        <v>100.4</v>
      </c>
    </row>
    <row r="216" spans="1:11" x14ac:dyDescent="0.25">
      <c r="A216" s="96">
        <v>4238300750</v>
      </c>
      <c r="B216" s="14" t="s">
        <v>549</v>
      </c>
      <c r="C216" s="14" t="s">
        <v>553</v>
      </c>
      <c r="D216" s="97" t="s">
        <v>554</v>
      </c>
      <c r="E216" s="98">
        <v>99.7</v>
      </c>
      <c r="F216" s="15">
        <v>106</v>
      </c>
      <c r="G216" s="15">
        <v>92.7</v>
      </c>
      <c r="H216" s="15">
        <v>128.4</v>
      </c>
      <c r="I216" s="15">
        <v>105.2</v>
      </c>
      <c r="J216" s="15">
        <v>94.1</v>
      </c>
      <c r="K216" s="15">
        <v>94.4</v>
      </c>
    </row>
    <row r="217" spans="1:11" x14ac:dyDescent="0.25">
      <c r="A217" s="96">
        <v>4239740825</v>
      </c>
      <c r="B217" s="14" t="s">
        <v>549</v>
      </c>
      <c r="C217" s="97" t="s">
        <v>555</v>
      </c>
      <c r="D217" s="97" t="s">
        <v>556</v>
      </c>
      <c r="E217" s="98">
        <v>105.5</v>
      </c>
      <c r="F217" s="98">
        <v>100.4</v>
      </c>
      <c r="G217" s="98">
        <v>104.1</v>
      </c>
      <c r="H217" s="98">
        <v>87.4</v>
      </c>
      <c r="I217" s="98">
        <v>112.2</v>
      </c>
      <c r="J217" s="98">
        <v>132.9</v>
      </c>
      <c r="K217" s="98">
        <v>108.4</v>
      </c>
    </row>
    <row r="218" spans="1:11" x14ac:dyDescent="0.25">
      <c r="A218" s="96">
        <v>4242540815</v>
      </c>
      <c r="B218" s="14" t="s">
        <v>549</v>
      </c>
      <c r="C218" s="14" t="s">
        <v>843</v>
      </c>
      <c r="D218" s="97" t="s">
        <v>557</v>
      </c>
      <c r="E218" s="98">
        <v>92.9</v>
      </c>
      <c r="F218" s="98">
        <v>101.7</v>
      </c>
      <c r="G218" s="98">
        <v>75.8</v>
      </c>
      <c r="H218" s="98">
        <v>103.6</v>
      </c>
      <c r="I218" s="98">
        <v>98.8</v>
      </c>
      <c r="J218" s="98">
        <v>87.7</v>
      </c>
      <c r="K218" s="98">
        <v>99.3</v>
      </c>
    </row>
    <row r="219" spans="1:11" x14ac:dyDescent="0.25">
      <c r="A219" s="96">
        <v>4242540900</v>
      </c>
      <c r="B219" s="14" t="s">
        <v>549</v>
      </c>
      <c r="C219" s="14" t="s">
        <v>843</v>
      </c>
      <c r="D219" s="97" t="s">
        <v>558</v>
      </c>
      <c r="E219" s="98">
        <v>91.7</v>
      </c>
      <c r="F219" s="15">
        <v>103.7</v>
      </c>
      <c r="G219" s="15">
        <v>70.3</v>
      </c>
      <c r="H219" s="15">
        <v>103.6</v>
      </c>
      <c r="I219" s="15">
        <v>107.1</v>
      </c>
      <c r="J219" s="15">
        <v>95.9</v>
      </c>
      <c r="K219" s="15">
        <v>96.2</v>
      </c>
    </row>
    <row r="220" spans="1:11" x14ac:dyDescent="0.25">
      <c r="A220" s="96">
        <v>4339300250</v>
      </c>
      <c r="B220" s="14" t="s">
        <v>559</v>
      </c>
      <c r="C220" s="97" t="s">
        <v>560</v>
      </c>
      <c r="D220" s="97" t="s">
        <v>561</v>
      </c>
      <c r="E220" s="98">
        <v>112.4</v>
      </c>
      <c r="F220" s="98">
        <v>99</v>
      </c>
      <c r="G220" s="98">
        <v>117.3</v>
      </c>
      <c r="H220" s="98">
        <v>121.4</v>
      </c>
      <c r="I220" s="98">
        <v>106.6</v>
      </c>
      <c r="J220" s="98">
        <v>103.9</v>
      </c>
      <c r="K220" s="98">
        <v>114.7</v>
      </c>
    </row>
    <row r="221" spans="1:11" x14ac:dyDescent="0.25">
      <c r="A221" s="96">
        <v>4516700200</v>
      </c>
      <c r="B221" s="14" t="s">
        <v>562</v>
      </c>
      <c r="C221" s="14" t="s">
        <v>563</v>
      </c>
      <c r="D221" s="97" t="s">
        <v>564</v>
      </c>
      <c r="E221" s="98">
        <v>98.5</v>
      </c>
      <c r="F221" s="98">
        <v>103.1</v>
      </c>
      <c r="G221" s="98">
        <v>97.7</v>
      </c>
      <c r="H221" s="98">
        <v>117</v>
      </c>
      <c r="I221" s="98">
        <v>94.2</v>
      </c>
      <c r="J221" s="98">
        <v>93.8</v>
      </c>
      <c r="K221" s="98">
        <v>93.7</v>
      </c>
    </row>
    <row r="222" spans="1:11" x14ac:dyDescent="0.25">
      <c r="A222" s="96">
        <v>4517900300</v>
      </c>
      <c r="B222" s="14" t="s">
        <v>562</v>
      </c>
      <c r="C222" s="97" t="s">
        <v>565</v>
      </c>
      <c r="D222" s="97" t="s">
        <v>566</v>
      </c>
      <c r="E222" s="98">
        <v>94.2</v>
      </c>
      <c r="F222" s="98">
        <v>101.3</v>
      </c>
      <c r="G222" s="98">
        <v>75</v>
      </c>
      <c r="H222" s="98">
        <v>132.4</v>
      </c>
      <c r="I222" s="98">
        <v>77</v>
      </c>
      <c r="J222" s="98">
        <v>87.6</v>
      </c>
      <c r="K222" s="98">
        <v>101.8</v>
      </c>
    </row>
    <row r="223" spans="1:11" x14ac:dyDescent="0.25">
      <c r="A223" s="96">
        <v>4524860400</v>
      </c>
      <c r="B223" s="14" t="s">
        <v>562</v>
      </c>
      <c r="C223" s="97" t="s">
        <v>567</v>
      </c>
      <c r="D223" s="97" t="s">
        <v>568</v>
      </c>
      <c r="E223" s="98">
        <v>91.1</v>
      </c>
      <c r="F223" s="98">
        <v>98.7</v>
      </c>
      <c r="G223" s="98">
        <v>72.2</v>
      </c>
      <c r="H223" s="98">
        <v>96.6</v>
      </c>
      <c r="I223" s="98">
        <v>91.1</v>
      </c>
      <c r="J223" s="98">
        <v>98.3</v>
      </c>
      <c r="K223" s="98">
        <v>100.7</v>
      </c>
    </row>
    <row r="224" spans="1:11" x14ac:dyDescent="0.25">
      <c r="A224" s="96">
        <v>4525940500</v>
      </c>
      <c r="B224" s="14" t="s">
        <v>562</v>
      </c>
      <c r="C224" s="97" t="s">
        <v>832</v>
      </c>
      <c r="D224" s="97" t="s">
        <v>833</v>
      </c>
      <c r="E224" s="98">
        <v>107.4</v>
      </c>
      <c r="F224" s="98">
        <v>105.5</v>
      </c>
      <c r="G224" s="98">
        <v>120.9</v>
      </c>
      <c r="H224" s="98">
        <v>99.8</v>
      </c>
      <c r="I224" s="98">
        <v>92.5</v>
      </c>
      <c r="J224" s="98">
        <v>102.6</v>
      </c>
      <c r="K224" s="98">
        <v>103.6</v>
      </c>
    </row>
    <row r="225" spans="1:11" x14ac:dyDescent="0.25">
      <c r="A225" s="96">
        <v>4543900800</v>
      </c>
      <c r="B225" s="14" t="s">
        <v>562</v>
      </c>
      <c r="C225" s="97" t="s">
        <v>569</v>
      </c>
      <c r="D225" s="97" t="s">
        <v>570</v>
      </c>
      <c r="E225" s="98">
        <v>93.8</v>
      </c>
      <c r="F225" s="98">
        <v>98.1</v>
      </c>
      <c r="G225" s="98">
        <v>84.6</v>
      </c>
      <c r="H225" s="98">
        <v>95.7</v>
      </c>
      <c r="I225" s="98">
        <v>99.9</v>
      </c>
      <c r="J225" s="98">
        <v>101.3</v>
      </c>
      <c r="K225" s="98">
        <v>96.3</v>
      </c>
    </row>
    <row r="226" spans="1:11" x14ac:dyDescent="0.25">
      <c r="A226" s="96">
        <v>4638180700</v>
      </c>
      <c r="B226" s="14" t="s">
        <v>571</v>
      </c>
      <c r="C226" s="97" t="s">
        <v>572</v>
      </c>
      <c r="D226" s="97" t="s">
        <v>573</v>
      </c>
      <c r="E226" s="98">
        <v>98.2</v>
      </c>
      <c r="F226" s="98">
        <v>104.3</v>
      </c>
      <c r="G226" s="98">
        <v>102.6</v>
      </c>
      <c r="H226" s="98">
        <v>94.1</v>
      </c>
      <c r="I226" s="98">
        <v>92</v>
      </c>
      <c r="J226" s="98">
        <v>94</v>
      </c>
      <c r="K226" s="98">
        <v>95</v>
      </c>
    </row>
    <row r="227" spans="1:11" x14ac:dyDescent="0.25">
      <c r="A227" s="96">
        <v>4639660800</v>
      </c>
      <c r="B227" s="14" t="s">
        <v>571</v>
      </c>
      <c r="C227" s="97" t="s">
        <v>844</v>
      </c>
      <c r="D227" s="97" t="s">
        <v>845</v>
      </c>
      <c r="E227" s="98">
        <v>92.9</v>
      </c>
      <c r="F227" s="98">
        <v>111</v>
      </c>
      <c r="G227" s="98">
        <v>83</v>
      </c>
      <c r="H227" s="98">
        <v>92.1</v>
      </c>
      <c r="I227" s="98">
        <v>99.4</v>
      </c>
      <c r="J227" s="98">
        <v>83.8</v>
      </c>
      <c r="K227" s="98">
        <v>92.7</v>
      </c>
    </row>
    <row r="228" spans="1:11" x14ac:dyDescent="0.25">
      <c r="A228" s="96">
        <v>4643620800</v>
      </c>
      <c r="B228" s="14" t="s">
        <v>571</v>
      </c>
      <c r="C228" s="97" t="s">
        <v>574</v>
      </c>
      <c r="D228" s="97" t="s">
        <v>575</v>
      </c>
      <c r="E228" s="98">
        <v>91.4</v>
      </c>
      <c r="F228" s="98">
        <v>94.7</v>
      </c>
      <c r="G228" s="98">
        <v>91.9</v>
      </c>
      <c r="H228" s="98">
        <v>84.2</v>
      </c>
      <c r="I228" s="98">
        <v>86.9</v>
      </c>
      <c r="J228" s="98">
        <v>103.3</v>
      </c>
      <c r="K228" s="98">
        <v>90.9</v>
      </c>
    </row>
    <row r="229" spans="1:11" x14ac:dyDescent="0.25">
      <c r="A229" s="96">
        <v>4716860300</v>
      </c>
      <c r="B229" s="14" t="s">
        <v>576</v>
      </c>
      <c r="C229" s="97" t="s">
        <v>577</v>
      </c>
      <c r="D229" s="97" t="s">
        <v>578</v>
      </c>
      <c r="E229" s="98">
        <v>92.8</v>
      </c>
      <c r="F229" s="98">
        <v>96.7</v>
      </c>
      <c r="G229" s="98">
        <v>92.6</v>
      </c>
      <c r="H229" s="98">
        <v>91.4</v>
      </c>
      <c r="I229" s="98">
        <v>91.3</v>
      </c>
      <c r="J229" s="98">
        <v>95</v>
      </c>
      <c r="K229" s="98">
        <v>91.6</v>
      </c>
    </row>
    <row r="230" spans="1:11" x14ac:dyDescent="0.25">
      <c r="A230" s="96">
        <v>4734980325</v>
      </c>
      <c r="B230" s="14" t="s">
        <v>576</v>
      </c>
      <c r="C230" s="97" t="s">
        <v>589</v>
      </c>
      <c r="D230" s="97" t="s">
        <v>875</v>
      </c>
      <c r="E230" s="98">
        <v>95.4</v>
      </c>
      <c r="F230" s="98">
        <v>95.1</v>
      </c>
      <c r="G230" s="98">
        <v>95.1</v>
      </c>
      <c r="H230" s="98">
        <v>97</v>
      </c>
      <c r="I230" s="98">
        <v>94.3</v>
      </c>
      <c r="J230" s="98">
        <v>86.5</v>
      </c>
      <c r="K230" s="98">
        <v>96.9</v>
      </c>
    </row>
    <row r="231" spans="1:11" x14ac:dyDescent="0.25">
      <c r="A231" s="96">
        <v>4718260330</v>
      </c>
      <c r="B231" s="14" t="s">
        <v>576</v>
      </c>
      <c r="C231" s="97" t="s">
        <v>579</v>
      </c>
      <c r="D231" s="97" t="s">
        <v>580</v>
      </c>
      <c r="E231" s="98">
        <v>88.6</v>
      </c>
      <c r="F231" s="98">
        <v>94.8</v>
      </c>
      <c r="G231" s="98">
        <v>73.7</v>
      </c>
      <c r="H231" s="98">
        <v>90.5</v>
      </c>
      <c r="I231" s="98">
        <v>89.2</v>
      </c>
      <c r="J231" s="98">
        <v>83</v>
      </c>
      <c r="K231" s="98">
        <v>98.3</v>
      </c>
    </row>
    <row r="232" spans="1:11" x14ac:dyDescent="0.25">
      <c r="A232" s="96">
        <v>4727180400</v>
      </c>
      <c r="B232" s="14" t="s">
        <v>576</v>
      </c>
      <c r="C232" s="14" t="s">
        <v>581</v>
      </c>
      <c r="D232" s="97" t="s">
        <v>582</v>
      </c>
      <c r="E232" s="98">
        <v>86.1</v>
      </c>
      <c r="F232" s="98">
        <v>93.7</v>
      </c>
      <c r="G232" s="98">
        <v>70.8</v>
      </c>
      <c r="H232" s="98">
        <v>92.4</v>
      </c>
      <c r="I232" s="98">
        <v>89.4</v>
      </c>
      <c r="J232" s="98">
        <v>88.3</v>
      </c>
      <c r="K232" s="98">
        <v>92.4</v>
      </c>
    </row>
    <row r="233" spans="1:11" x14ac:dyDescent="0.25">
      <c r="A233" s="96">
        <v>4728940500</v>
      </c>
      <c r="B233" s="14" t="s">
        <v>576</v>
      </c>
      <c r="C233" s="14" t="s">
        <v>583</v>
      </c>
      <c r="D233" s="97" t="s">
        <v>584</v>
      </c>
      <c r="E233" s="98">
        <v>85.5</v>
      </c>
      <c r="F233" s="98">
        <v>92.6</v>
      </c>
      <c r="G233" s="98">
        <v>71.8</v>
      </c>
      <c r="H233" s="98">
        <v>98</v>
      </c>
      <c r="I233" s="98">
        <v>91.4</v>
      </c>
      <c r="J233" s="98">
        <v>90.7</v>
      </c>
      <c r="K233" s="98">
        <v>87.9</v>
      </c>
    </row>
    <row r="234" spans="1:11" x14ac:dyDescent="0.25">
      <c r="A234" s="96">
        <v>4732820600</v>
      </c>
      <c r="B234" s="14" t="s">
        <v>576</v>
      </c>
      <c r="C234" s="97" t="s">
        <v>585</v>
      </c>
      <c r="D234" s="97" t="s">
        <v>586</v>
      </c>
      <c r="E234" s="98">
        <v>87.8</v>
      </c>
      <c r="F234" s="98">
        <v>94</v>
      </c>
      <c r="G234" s="98">
        <v>80.099999999999994</v>
      </c>
      <c r="H234" s="98">
        <v>90.9</v>
      </c>
      <c r="I234" s="98">
        <v>91.6</v>
      </c>
      <c r="J234" s="98">
        <v>87.4</v>
      </c>
      <c r="K234" s="98">
        <v>89.7</v>
      </c>
    </row>
    <row r="235" spans="1:11" x14ac:dyDescent="0.25">
      <c r="A235" s="96">
        <v>4734100640</v>
      </c>
      <c r="B235" s="14" t="s">
        <v>576</v>
      </c>
      <c r="C235" s="97" t="s">
        <v>587</v>
      </c>
      <c r="D235" s="97" t="s">
        <v>588</v>
      </c>
      <c r="E235" s="98">
        <v>88.1</v>
      </c>
      <c r="F235" s="98">
        <v>97.3</v>
      </c>
      <c r="G235" s="98">
        <v>68.599999999999994</v>
      </c>
      <c r="H235" s="98">
        <v>99.7</v>
      </c>
      <c r="I235" s="98">
        <v>82.6</v>
      </c>
      <c r="J235" s="98">
        <v>91.5</v>
      </c>
      <c r="K235" s="98">
        <v>97.9</v>
      </c>
    </row>
    <row r="236" spans="1:11" x14ac:dyDescent="0.25">
      <c r="A236" s="96">
        <v>4734980700</v>
      </c>
      <c r="B236" s="14" t="s">
        <v>576</v>
      </c>
      <c r="C236" s="97" t="s">
        <v>589</v>
      </c>
      <c r="D236" s="97" t="s">
        <v>590</v>
      </c>
      <c r="E236" s="98">
        <v>98.2</v>
      </c>
      <c r="F236" s="98">
        <v>98.6</v>
      </c>
      <c r="G236" s="98">
        <v>106.5</v>
      </c>
      <c r="H236" s="98">
        <v>93.1</v>
      </c>
      <c r="I236" s="98">
        <v>92.3</v>
      </c>
      <c r="J236" s="98">
        <v>90.2</v>
      </c>
      <c r="K236" s="98">
        <v>95.1</v>
      </c>
    </row>
    <row r="237" spans="1:11" x14ac:dyDescent="0.25">
      <c r="A237" s="96">
        <v>4810180020</v>
      </c>
      <c r="B237" s="14" t="s">
        <v>591</v>
      </c>
      <c r="C237" s="14" t="s">
        <v>592</v>
      </c>
      <c r="D237" s="97" t="s">
        <v>593</v>
      </c>
      <c r="E237" s="98">
        <v>90.8</v>
      </c>
      <c r="F237" s="98">
        <v>91</v>
      </c>
      <c r="G237" s="98">
        <v>85.7</v>
      </c>
      <c r="H237" s="98">
        <v>105.8</v>
      </c>
      <c r="I237" s="98">
        <v>96.8</v>
      </c>
      <c r="J237" s="98">
        <v>89.6</v>
      </c>
      <c r="K237" s="98">
        <v>89.7</v>
      </c>
    </row>
    <row r="238" spans="1:11" x14ac:dyDescent="0.25">
      <c r="A238" s="96">
        <v>4811100040</v>
      </c>
      <c r="B238" s="14" t="s">
        <v>591</v>
      </c>
      <c r="C238" s="97" t="s">
        <v>594</v>
      </c>
      <c r="D238" s="97" t="s">
        <v>595</v>
      </c>
      <c r="E238" s="98">
        <v>84.8</v>
      </c>
      <c r="F238" s="98">
        <v>92.6</v>
      </c>
      <c r="G238" s="98">
        <v>71.400000000000006</v>
      </c>
      <c r="H238" s="98">
        <v>95.8</v>
      </c>
      <c r="I238" s="98">
        <v>85.1</v>
      </c>
      <c r="J238" s="98">
        <v>86.1</v>
      </c>
      <c r="K238" s="98">
        <v>89.2</v>
      </c>
    </row>
    <row r="239" spans="1:11" x14ac:dyDescent="0.25">
      <c r="A239" s="96">
        <v>4812420080</v>
      </c>
      <c r="B239" s="14" t="s">
        <v>591</v>
      </c>
      <c r="C239" s="97" t="s">
        <v>846</v>
      </c>
      <c r="D239" s="97" t="s">
        <v>596</v>
      </c>
      <c r="E239" s="98">
        <v>101.2</v>
      </c>
      <c r="F239" s="98">
        <v>90.7</v>
      </c>
      <c r="G239" s="98">
        <v>115.7</v>
      </c>
      <c r="H239" s="98">
        <v>94.4</v>
      </c>
      <c r="I239" s="98">
        <v>90.7</v>
      </c>
      <c r="J239" s="98">
        <v>102</v>
      </c>
      <c r="K239" s="98">
        <v>98.3</v>
      </c>
    </row>
    <row r="240" spans="1:11" x14ac:dyDescent="0.25">
      <c r="A240" s="96">
        <v>4813140120</v>
      </c>
      <c r="B240" s="14" t="s">
        <v>591</v>
      </c>
      <c r="C240" s="14" t="s">
        <v>599</v>
      </c>
      <c r="D240" s="97" t="s">
        <v>600</v>
      </c>
      <c r="E240" s="98">
        <v>95</v>
      </c>
      <c r="F240" s="98">
        <v>97.2</v>
      </c>
      <c r="G240" s="98">
        <v>94.3</v>
      </c>
      <c r="H240" s="98">
        <v>103.7</v>
      </c>
      <c r="I240" s="98">
        <v>94.7</v>
      </c>
      <c r="J240" s="98">
        <v>85.6</v>
      </c>
      <c r="K240" s="98">
        <v>93.6</v>
      </c>
    </row>
    <row r="241" spans="1:11" x14ac:dyDescent="0.25">
      <c r="A241" s="96">
        <v>4812420280</v>
      </c>
      <c r="B241" s="14" t="s">
        <v>591</v>
      </c>
      <c r="C241" s="97" t="s">
        <v>846</v>
      </c>
      <c r="D241" s="97" t="s">
        <v>597</v>
      </c>
      <c r="E241" s="98">
        <v>92.5</v>
      </c>
      <c r="F241" s="98">
        <v>85.7</v>
      </c>
      <c r="G241" s="98">
        <v>97</v>
      </c>
      <c r="H241" s="98">
        <v>109.7</v>
      </c>
      <c r="I241" s="98">
        <v>88.6</v>
      </c>
      <c r="J241" s="98">
        <v>87.8</v>
      </c>
      <c r="K241" s="98">
        <v>89.1</v>
      </c>
    </row>
    <row r="242" spans="1:11" x14ac:dyDescent="0.25">
      <c r="A242" s="96">
        <v>4826420180</v>
      </c>
      <c r="B242" s="14" t="s">
        <v>591</v>
      </c>
      <c r="C242" s="97" t="s">
        <v>610</v>
      </c>
      <c r="D242" s="97" t="s">
        <v>611</v>
      </c>
      <c r="E242" s="98">
        <v>95.7</v>
      </c>
      <c r="F242" s="98">
        <v>94.6</v>
      </c>
      <c r="G242" s="98">
        <v>87.3</v>
      </c>
      <c r="H242" s="98">
        <v>101.2</v>
      </c>
      <c r="I242" s="98">
        <v>86.9</v>
      </c>
      <c r="J242" s="98">
        <v>107</v>
      </c>
      <c r="K242" s="98">
        <v>102.4</v>
      </c>
    </row>
    <row r="243" spans="1:11" x14ac:dyDescent="0.25">
      <c r="A243" s="96">
        <v>4818580200</v>
      </c>
      <c r="B243" s="14" t="s">
        <v>591</v>
      </c>
      <c r="C243" s="14" t="s">
        <v>603</v>
      </c>
      <c r="D243" s="97" t="s">
        <v>604</v>
      </c>
      <c r="E243" s="98">
        <v>90.1</v>
      </c>
      <c r="F243" s="98">
        <v>88.4</v>
      </c>
      <c r="G243" s="98">
        <v>81.599999999999994</v>
      </c>
      <c r="H243" s="98">
        <v>118.1</v>
      </c>
      <c r="I243" s="98">
        <v>93.1</v>
      </c>
      <c r="J243" s="98">
        <v>81.5</v>
      </c>
      <c r="K243" s="98">
        <v>91</v>
      </c>
    </row>
    <row r="244" spans="1:11" x14ac:dyDescent="0.25">
      <c r="A244" s="96">
        <v>4819124240</v>
      </c>
      <c r="B244" s="14" t="s">
        <v>591</v>
      </c>
      <c r="C244" s="14" t="s">
        <v>860</v>
      </c>
      <c r="D244" s="97" t="s">
        <v>605</v>
      </c>
      <c r="E244" s="98">
        <v>102.8</v>
      </c>
      <c r="F244" s="98">
        <v>97.1</v>
      </c>
      <c r="G244" s="98">
        <v>96.6</v>
      </c>
      <c r="H244" s="98">
        <v>113.9</v>
      </c>
      <c r="I244" s="98">
        <v>86.5</v>
      </c>
      <c r="J244" s="98">
        <v>111.8</v>
      </c>
      <c r="K244" s="98">
        <v>110.4</v>
      </c>
    </row>
    <row r="245" spans="1:11" x14ac:dyDescent="0.25">
      <c r="A245" s="96">
        <v>4821340300</v>
      </c>
      <c r="B245" s="14" t="s">
        <v>591</v>
      </c>
      <c r="C245" s="97" t="s">
        <v>607</v>
      </c>
      <c r="D245" s="97" t="s">
        <v>608</v>
      </c>
      <c r="E245" s="98">
        <v>89.3</v>
      </c>
      <c r="F245" s="98">
        <v>100.5</v>
      </c>
      <c r="G245" s="98">
        <v>70.099999999999994</v>
      </c>
      <c r="H245" s="98">
        <v>90.3</v>
      </c>
      <c r="I245" s="98">
        <v>98.8</v>
      </c>
      <c r="J245" s="98">
        <v>96.2</v>
      </c>
      <c r="K245" s="98">
        <v>96.4</v>
      </c>
    </row>
    <row r="246" spans="1:11" x14ac:dyDescent="0.25">
      <c r="A246" s="96">
        <v>4823104340</v>
      </c>
      <c r="B246" s="14" t="s">
        <v>591</v>
      </c>
      <c r="C246" s="97" t="s">
        <v>861</v>
      </c>
      <c r="D246" s="97" t="s">
        <v>609</v>
      </c>
      <c r="E246" s="98">
        <v>94.9</v>
      </c>
      <c r="F246" s="98">
        <v>94.9</v>
      </c>
      <c r="G246" s="98">
        <v>85.6</v>
      </c>
      <c r="H246" s="98">
        <v>113.7</v>
      </c>
      <c r="I246" s="98">
        <v>89.8</v>
      </c>
      <c r="J246" s="98">
        <v>86.7</v>
      </c>
      <c r="K246" s="98">
        <v>100.2</v>
      </c>
    </row>
    <row r="247" spans="1:11" x14ac:dyDescent="0.25">
      <c r="A247" s="96">
        <v>4815180435</v>
      </c>
      <c r="B247" s="14" t="s">
        <v>591</v>
      </c>
      <c r="C247" s="97" t="s">
        <v>601</v>
      </c>
      <c r="D247" s="97" t="s">
        <v>602</v>
      </c>
      <c r="E247" s="98">
        <v>76.8</v>
      </c>
      <c r="F247" s="98">
        <v>80.599999999999994</v>
      </c>
      <c r="G247" s="98">
        <v>61</v>
      </c>
      <c r="H247" s="98">
        <v>106.6</v>
      </c>
      <c r="I247" s="98">
        <v>87.2</v>
      </c>
      <c r="J247" s="98">
        <v>82.3</v>
      </c>
      <c r="K247" s="98">
        <v>76.8</v>
      </c>
    </row>
    <row r="248" spans="1:11" x14ac:dyDescent="0.25">
      <c r="A248" s="96">
        <v>4826420500</v>
      </c>
      <c r="B248" s="14" t="s">
        <v>591</v>
      </c>
      <c r="C248" s="97" t="s">
        <v>610</v>
      </c>
      <c r="D248" s="97" t="s">
        <v>612</v>
      </c>
      <c r="E248" s="98">
        <v>92.7</v>
      </c>
      <c r="F248" s="98">
        <v>95.5</v>
      </c>
      <c r="G248" s="98">
        <v>82.7</v>
      </c>
      <c r="H248" s="98">
        <v>100.1</v>
      </c>
      <c r="I248" s="98">
        <v>93.3</v>
      </c>
      <c r="J248" s="98">
        <v>94.2</v>
      </c>
      <c r="K248" s="98">
        <v>97.5</v>
      </c>
    </row>
    <row r="249" spans="1:11" x14ac:dyDescent="0.25">
      <c r="A249" s="96">
        <v>4830980620</v>
      </c>
      <c r="B249" s="14" t="s">
        <v>591</v>
      </c>
      <c r="C249" s="97" t="s">
        <v>615</v>
      </c>
      <c r="D249" s="97" t="s">
        <v>616</v>
      </c>
      <c r="E249" s="98">
        <v>93.5</v>
      </c>
      <c r="F249" s="98">
        <v>94.5</v>
      </c>
      <c r="G249" s="98">
        <v>85.5</v>
      </c>
      <c r="H249" s="98">
        <v>96</v>
      </c>
      <c r="I249" s="98">
        <v>94.2</v>
      </c>
      <c r="J249" s="98">
        <v>87</v>
      </c>
      <c r="K249" s="98">
        <v>99.7</v>
      </c>
    </row>
    <row r="250" spans="1:11" x14ac:dyDescent="0.25">
      <c r="A250" s="96">
        <v>4831180640</v>
      </c>
      <c r="B250" s="14" t="s">
        <v>591</v>
      </c>
      <c r="C250" s="14" t="s">
        <v>617</v>
      </c>
      <c r="D250" s="97" t="s">
        <v>618</v>
      </c>
      <c r="E250" s="98">
        <v>90.7</v>
      </c>
      <c r="F250" s="98">
        <v>92.8</v>
      </c>
      <c r="G250" s="98">
        <v>83.4</v>
      </c>
      <c r="H250" s="98">
        <v>91.3</v>
      </c>
      <c r="I250" s="98">
        <v>87.9</v>
      </c>
      <c r="J250" s="98">
        <v>92.2</v>
      </c>
      <c r="K250" s="98">
        <v>96.1</v>
      </c>
    </row>
    <row r="251" spans="1:11" x14ac:dyDescent="0.25">
      <c r="A251" s="96">
        <v>4832580670</v>
      </c>
      <c r="B251" s="14" t="s">
        <v>591</v>
      </c>
      <c r="C251" s="97" t="s">
        <v>619</v>
      </c>
      <c r="D251" s="97" t="s">
        <v>620</v>
      </c>
      <c r="E251" s="98">
        <v>79.8</v>
      </c>
      <c r="F251" s="98">
        <v>83.4</v>
      </c>
      <c r="G251" s="98">
        <v>55.6</v>
      </c>
      <c r="H251" s="98">
        <v>105.5</v>
      </c>
      <c r="I251" s="98">
        <v>89.1</v>
      </c>
      <c r="J251" s="98">
        <v>76.599999999999994</v>
      </c>
      <c r="K251" s="98">
        <v>89.5</v>
      </c>
    </row>
    <row r="252" spans="1:11" x14ac:dyDescent="0.25">
      <c r="A252" s="96">
        <v>4833260700</v>
      </c>
      <c r="B252" s="14" t="s">
        <v>591</v>
      </c>
      <c r="C252" s="14" t="s">
        <v>621</v>
      </c>
      <c r="D252" s="97" t="s">
        <v>622</v>
      </c>
      <c r="E252" s="98">
        <v>91.4</v>
      </c>
      <c r="F252" s="98">
        <v>89.7</v>
      </c>
      <c r="G252" s="98">
        <v>76.599999999999994</v>
      </c>
      <c r="H252" s="98">
        <v>97.8</v>
      </c>
      <c r="I252" s="98">
        <v>93.2</v>
      </c>
      <c r="J252" s="98">
        <v>94.1</v>
      </c>
      <c r="K252" s="98">
        <v>102</v>
      </c>
    </row>
    <row r="253" spans="1:11" x14ac:dyDescent="0.25">
      <c r="A253" s="96">
        <v>4834860710</v>
      </c>
      <c r="B253" s="14" t="s">
        <v>591</v>
      </c>
      <c r="C253" s="97" t="s">
        <v>623</v>
      </c>
      <c r="D253" s="97" t="s">
        <v>624</v>
      </c>
      <c r="E253" s="98">
        <v>87.5</v>
      </c>
      <c r="F253" s="98">
        <v>90.1</v>
      </c>
      <c r="G253" s="98">
        <v>71.900000000000006</v>
      </c>
      <c r="H253" s="98">
        <v>110.7</v>
      </c>
      <c r="I253" s="98">
        <v>85.6</v>
      </c>
      <c r="J253" s="98">
        <v>92.2</v>
      </c>
      <c r="K253" s="98">
        <v>93</v>
      </c>
    </row>
    <row r="254" spans="1:11" x14ac:dyDescent="0.25">
      <c r="A254" s="96">
        <v>4836220720</v>
      </c>
      <c r="B254" s="14" t="s">
        <v>591</v>
      </c>
      <c r="C254" s="97" t="s">
        <v>625</v>
      </c>
      <c r="D254" s="97" t="s">
        <v>626</v>
      </c>
      <c r="E254" s="98">
        <v>91.9</v>
      </c>
      <c r="F254" s="98">
        <v>93.6</v>
      </c>
      <c r="G254" s="98">
        <v>83.6</v>
      </c>
      <c r="H254" s="98">
        <v>99.1</v>
      </c>
      <c r="I254" s="98">
        <v>98.7</v>
      </c>
      <c r="J254" s="98">
        <v>92.1</v>
      </c>
      <c r="K254" s="98">
        <v>94.4</v>
      </c>
    </row>
    <row r="255" spans="1:11" x14ac:dyDescent="0.25">
      <c r="A255" s="96">
        <v>4819124770</v>
      </c>
      <c r="B255" s="14" t="s">
        <v>591</v>
      </c>
      <c r="C255" s="14" t="s">
        <v>860</v>
      </c>
      <c r="D255" s="97" t="s">
        <v>606</v>
      </c>
      <c r="E255" s="98">
        <v>121.5</v>
      </c>
      <c r="F255" s="98">
        <v>96.4</v>
      </c>
      <c r="G255" s="98">
        <v>136.69999999999999</v>
      </c>
      <c r="H255" s="98">
        <v>117</v>
      </c>
      <c r="I255" s="98">
        <v>99.9</v>
      </c>
      <c r="J255" s="98">
        <v>108.2</v>
      </c>
      <c r="K255" s="98">
        <v>129.19999999999999</v>
      </c>
    </row>
    <row r="256" spans="1:11" x14ac:dyDescent="0.25">
      <c r="A256" s="96">
        <v>4841700810</v>
      </c>
      <c r="B256" s="14" t="s">
        <v>591</v>
      </c>
      <c r="C256" s="97" t="s">
        <v>627</v>
      </c>
      <c r="D256" s="97" t="s">
        <v>628</v>
      </c>
      <c r="E256" s="98">
        <v>92</v>
      </c>
      <c r="F256" s="98">
        <v>90.1</v>
      </c>
      <c r="G256" s="98">
        <v>79.900000000000006</v>
      </c>
      <c r="H256" s="98">
        <v>88.4</v>
      </c>
      <c r="I256" s="98">
        <v>95.5</v>
      </c>
      <c r="J256" s="98">
        <v>102.4</v>
      </c>
      <c r="K256" s="98">
        <v>101.5</v>
      </c>
    </row>
    <row r="257" spans="1:11" x14ac:dyDescent="0.25">
      <c r="A257" s="96">
        <v>4812420840</v>
      </c>
      <c r="B257" s="14" t="s">
        <v>591</v>
      </c>
      <c r="C257" s="97" t="s">
        <v>846</v>
      </c>
      <c r="D257" s="97" t="s">
        <v>598</v>
      </c>
      <c r="E257" s="98">
        <v>96.7</v>
      </c>
      <c r="F257" s="98">
        <v>85.8</v>
      </c>
      <c r="G257" s="98">
        <v>95.2</v>
      </c>
      <c r="H257" s="98">
        <v>97.5</v>
      </c>
      <c r="I257" s="98">
        <v>104.9</v>
      </c>
      <c r="J257" s="98">
        <v>101.8</v>
      </c>
      <c r="K257" s="98">
        <v>99.9</v>
      </c>
    </row>
    <row r="258" spans="1:11" x14ac:dyDescent="0.25">
      <c r="A258" s="96">
        <v>4828660880</v>
      </c>
      <c r="B258" s="14" t="s">
        <v>591</v>
      </c>
      <c r="C258" s="97" t="s">
        <v>613</v>
      </c>
      <c r="D258" s="97" t="s">
        <v>614</v>
      </c>
      <c r="E258" s="98">
        <v>92.8</v>
      </c>
      <c r="F258" s="98">
        <v>83.5</v>
      </c>
      <c r="G258" s="98">
        <v>89.8</v>
      </c>
      <c r="H258" s="98">
        <v>113.5</v>
      </c>
      <c r="I258" s="98">
        <v>92.9</v>
      </c>
      <c r="J258" s="98">
        <v>120.2</v>
      </c>
      <c r="K258" s="98">
        <v>90</v>
      </c>
    </row>
    <row r="259" spans="1:11" x14ac:dyDescent="0.25">
      <c r="A259" s="96">
        <v>4845500900</v>
      </c>
      <c r="B259" s="14" t="s">
        <v>591</v>
      </c>
      <c r="C259" s="14" t="s">
        <v>629</v>
      </c>
      <c r="D259" s="97" t="s">
        <v>630</v>
      </c>
      <c r="E259" s="98">
        <v>91.3</v>
      </c>
      <c r="F259" s="98">
        <v>94.3</v>
      </c>
      <c r="G259" s="98">
        <v>73.2</v>
      </c>
      <c r="H259" s="98">
        <v>95.9</v>
      </c>
      <c r="I259" s="98">
        <v>96.4</v>
      </c>
      <c r="J259" s="98">
        <v>83.7</v>
      </c>
      <c r="K259" s="98">
        <v>103.5</v>
      </c>
    </row>
    <row r="260" spans="1:11" x14ac:dyDescent="0.25">
      <c r="A260" s="96">
        <v>4846340940</v>
      </c>
      <c r="B260" s="14" t="s">
        <v>591</v>
      </c>
      <c r="C260" s="97" t="s">
        <v>631</v>
      </c>
      <c r="D260" s="97" t="s">
        <v>632</v>
      </c>
      <c r="E260" s="98">
        <v>96.2</v>
      </c>
      <c r="F260" s="98">
        <v>94</v>
      </c>
      <c r="G260" s="98">
        <v>94.9</v>
      </c>
      <c r="H260" s="98">
        <v>107.5</v>
      </c>
      <c r="I260" s="98">
        <v>97.4</v>
      </c>
      <c r="J260" s="98">
        <v>100.5</v>
      </c>
      <c r="K260" s="98">
        <v>94.3</v>
      </c>
    </row>
    <row r="261" spans="1:11" x14ac:dyDescent="0.25">
      <c r="A261" s="96">
        <v>4847380970</v>
      </c>
      <c r="B261" s="14" t="s">
        <v>591</v>
      </c>
      <c r="C261" s="97" t="s">
        <v>633</v>
      </c>
      <c r="D261" s="97" t="s">
        <v>634</v>
      </c>
      <c r="E261" s="98">
        <v>89.8</v>
      </c>
      <c r="F261" s="98">
        <v>83.6</v>
      </c>
      <c r="G261" s="98">
        <v>78.7</v>
      </c>
      <c r="H261" s="98">
        <v>110.6</v>
      </c>
      <c r="I261" s="98">
        <v>88.7</v>
      </c>
      <c r="J261" s="98">
        <v>91.3</v>
      </c>
      <c r="K261" s="98">
        <v>96.5</v>
      </c>
    </row>
    <row r="262" spans="1:11" x14ac:dyDescent="0.25">
      <c r="A262" s="96">
        <v>4848660990</v>
      </c>
      <c r="B262" s="14" t="s">
        <v>591</v>
      </c>
      <c r="C262" s="97" t="s">
        <v>635</v>
      </c>
      <c r="D262" s="97" t="s">
        <v>636</v>
      </c>
      <c r="E262" s="98">
        <v>91.2</v>
      </c>
      <c r="F262" s="98">
        <v>91.9</v>
      </c>
      <c r="G262" s="98">
        <v>80.3</v>
      </c>
      <c r="H262" s="98">
        <v>110.8</v>
      </c>
      <c r="I262" s="98">
        <v>96.4</v>
      </c>
      <c r="J262" s="98">
        <v>100.2</v>
      </c>
      <c r="K262" s="98">
        <v>92.1</v>
      </c>
    </row>
    <row r="263" spans="1:11" x14ac:dyDescent="0.25">
      <c r="A263" s="96">
        <v>4916260300</v>
      </c>
      <c r="B263" s="14" t="s">
        <v>637</v>
      </c>
      <c r="C263" s="97" t="s">
        <v>638</v>
      </c>
      <c r="D263" s="97" t="s">
        <v>639</v>
      </c>
      <c r="E263" s="98">
        <v>97.2</v>
      </c>
      <c r="F263" s="98">
        <v>98.5</v>
      </c>
      <c r="G263" s="98">
        <v>94</v>
      </c>
      <c r="H263" s="98">
        <v>96</v>
      </c>
      <c r="I263" s="98">
        <v>103.9</v>
      </c>
      <c r="J263" s="98">
        <v>87.1</v>
      </c>
      <c r="K263" s="98">
        <v>99.2</v>
      </c>
    </row>
    <row r="264" spans="1:11" x14ac:dyDescent="0.25">
      <c r="A264" s="96">
        <v>4936260500</v>
      </c>
      <c r="B264" s="14" t="s">
        <v>637</v>
      </c>
      <c r="C264" s="97" t="s">
        <v>640</v>
      </c>
      <c r="D264" s="97" t="s">
        <v>641</v>
      </c>
      <c r="E264" s="98">
        <v>99.8</v>
      </c>
      <c r="F264" s="98">
        <v>97.2</v>
      </c>
      <c r="G264" s="98">
        <v>101.2</v>
      </c>
      <c r="H264" s="98">
        <v>92.3</v>
      </c>
      <c r="I264" s="98">
        <v>106.1</v>
      </c>
      <c r="J264" s="98">
        <v>90.3</v>
      </c>
      <c r="K264" s="98">
        <v>101.6</v>
      </c>
    </row>
    <row r="265" spans="1:11" x14ac:dyDescent="0.25">
      <c r="A265" s="96">
        <v>4939340800</v>
      </c>
      <c r="B265" s="14" t="s">
        <v>637</v>
      </c>
      <c r="C265" s="97" t="s">
        <v>642</v>
      </c>
      <c r="D265" s="97" t="s">
        <v>643</v>
      </c>
      <c r="E265" s="98">
        <v>103.9</v>
      </c>
      <c r="F265" s="98">
        <v>99.6</v>
      </c>
      <c r="G265" s="98">
        <v>111.6</v>
      </c>
      <c r="H265" s="98">
        <v>89.4</v>
      </c>
      <c r="I265" s="98">
        <v>106</v>
      </c>
      <c r="J265" s="98">
        <v>93</v>
      </c>
      <c r="K265" s="98">
        <v>104.4</v>
      </c>
    </row>
    <row r="266" spans="1:11" x14ac:dyDescent="0.25">
      <c r="A266" s="96">
        <v>4941620900</v>
      </c>
      <c r="B266" s="14" t="s">
        <v>637</v>
      </c>
      <c r="C266" s="97" t="s">
        <v>644</v>
      </c>
      <c r="D266" s="97" t="s">
        <v>645</v>
      </c>
      <c r="E266" s="98">
        <v>107.9</v>
      </c>
      <c r="F266" s="98">
        <v>102.8</v>
      </c>
      <c r="G266" s="98">
        <v>121.3</v>
      </c>
      <c r="H266" s="98">
        <v>93.1</v>
      </c>
      <c r="I266" s="98">
        <v>108.6</v>
      </c>
      <c r="J266" s="98">
        <v>94.8</v>
      </c>
      <c r="K266" s="98">
        <v>104.8</v>
      </c>
    </row>
    <row r="267" spans="1:11" x14ac:dyDescent="0.25">
      <c r="A267" s="96">
        <v>4941100850</v>
      </c>
      <c r="B267" s="14" t="s">
        <v>637</v>
      </c>
      <c r="C267" s="14" t="s">
        <v>834</v>
      </c>
      <c r="D267" s="97" t="s">
        <v>835</v>
      </c>
      <c r="E267" s="98">
        <v>106.7</v>
      </c>
      <c r="F267" s="98">
        <v>98.7</v>
      </c>
      <c r="G267" s="98">
        <v>119</v>
      </c>
      <c r="H267" s="98">
        <v>100</v>
      </c>
      <c r="I267" s="98">
        <v>101.4</v>
      </c>
      <c r="J267" s="98">
        <v>87.1</v>
      </c>
      <c r="K267" s="98">
        <v>106.1</v>
      </c>
    </row>
    <row r="268" spans="1:11" x14ac:dyDescent="0.25">
      <c r="A268" s="96">
        <v>5015540200</v>
      </c>
      <c r="B268" s="14" t="s">
        <v>646</v>
      </c>
      <c r="C268" s="97" t="s">
        <v>647</v>
      </c>
      <c r="D268" s="97" t="s">
        <v>648</v>
      </c>
      <c r="E268" s="98">
        <v>115.7</v>
      </c>
      <c r="F268" s="98">
        <v>105.1</v>
      </c>
      <c r="G268" s="98">
        <v>132.5</v>
      </c>
      <c r="H268" s="98">
        <v>122.6</v>
      </c>
      <c r="I268" s="98">
        <v>117.4</v>
      </c>
      <c r="J268" s="98">
        <v>108.5</v>
      </c>
      <c r="K268" s="98">
        <v>105.4</v>
      </c>
    </row>
    <row r="269" spans="1:11" x14ac:dyDescent="0.25">
      <c r="A269" s="96">
        <v>5147894170</v>
      </c>
      <c r="B269" s="14" t="s">
        <v>649</v>
      </c>
      <c r="C269" s="97" t="s">
        <v>267</v>
      </c>
      <c r="D269" s="97" t="s">
        <v>836</v>
      </c>
      <c r="E269" s="98">
        <v>136.5</v>
      </c>
      <c r="F269" s="98">
        <v>111.7</v>
      </c>
      <c r="G269" s="98">
        <v>196.9</v>
      </c>
      <c r="H269" s="98">
        <v>98</v>
      </c>
      <c r="I269" s="98">
        <v>122.4</v>
      </c>
      <c r="J269" s="98">
        <v>105.5</v>
      </c>
      <c r="K269" s="98">
        <v>116.2</v>
      </c>
    </row>
    <row r="270" spans="1:11" x14ac:dyDescent="0.25">
      <c r="A270" s="96">
        <v>5147894173</v>
      </c>
      <c r="B270" s="14" t="s">
        <v>649</v>
      </c>
      <c r="C270" s="97" t="s">
        <v>267</v>
      </c>
      <c r="D270" s="97" t="s">
        <v>666</v>
      </c>
      <c r="E270" s="98">
        <v>140.69999999999999</v>
      </c>
      <c r="F270" s="98">
        <v>111.9</v>
      </c>
      <c r="G270" s="98">
        <v>220.7</v>
      </c>
      <c r="H270" s="98">
        <v>97.8</v>
      </c>
      <c r="I270" s="98">
        <v>107.2</v>
      </c>
      <c r="J270" s="98">
        <v>113.5</v>
      </c>
      <c r="K270" s="98">
        <v>111.3</v>
      </c>
    </row>
    <row r="271" spans="1:11" x14ac:dyDescent="0.25">
      <c r="A271" s="96">
        <v>5113980150</v>
      </c>
      <c r="B271" s="14" t="s">
        <v>649</v>
      </c>
      <c r="C271" s="97" t="s">
        <v>650</v>
      </c>
      <c r="D271" s="97" t="s">
        <v>651</v>
      </c>
      <c r="E271" s="98">
        <v>95.4</v>
      </c>
      <c r="F271" s="98">
        <v>92.3</v>
      </c>
      <c r="G271" s="98">
        <v>93.5</v>
      </c>
      <c r="H271" s="98">
        <v>90.4</v>
      </c>
      <c r="I271" s="98">
        <v>93.7</v>
      </c>
      <c r="J271" s="98">
        <v>92.4</v>
      </c>
      <c r="K271" s="98">
        <v>100.7</v>
      </c>
    </row>
    <row r="272" spans="1:11" x14ac:dyDescent="0.25">
      <c r="A272" s="96">
        <v>5116820175</v>
      </c>
      <c r="B272" s="14" t="s">
        <v>649</v>
      </c>
      <c r="C272" s="97" t="s">
        <v>652</v>
      </c>
      <c r="D272" s="97" t="s">
        <v>653</v>
      </c>
      <c r="E272" s="98">
        <v>102.8</v>
      </c>
      <c r="F272" s="98">
        <v>97.8</v>
      </c>
      <c r="G272" s="98">
        <v>107.1</v>
      </c>
      <c r="H272" s="98">
        <v>100.8</v>
      </c>
      <c r="I272" s="98">
        <v>87.2</v>
      </c>
      <c r="J272" s="98">
        <v>102.1</v>
      </c>
      <c r="K272" s="98">
        <v>106.2</v>
      </c>
    </row>
    <row r="273" spans="1:11" x14ac:dyDescent="0.25">
      <c r="A273" s="96">
        <v>5119260225</v>
      </c>
      <c r="B273" s="14" t="s">
        <v>649</v>
      </c>
      <c r="C273" s="97" t="s">
        <v>654</v>
      </c>
      <c r="D273" s="97" t="s">
        <v>655</v>
      </c>
      <c r="E273" s="98">
        <v>87.7</v>
      </c>
      <c r="F273" s="98">
        <v>94.4</v>
      </c>
      <c r="G273" s="98">
        <v>73.400000000000006</v>
      </c>
      <c r="H273" s="98">
        <v>98</v>
      </c>
      <c r="I273" s="98">
        <v>93.3</v>
      </c>
      <c r="J273" s="98">
        <v>97.7</v>
      </c>
      <c r="K273" s="98">
        <v>90.8</v>
      </c>
    </row>
    <row r="274" spans="1:11" x14ac:dyDescent="0.25">
      <c r="A274" s="96">
        <v>5147260400</v>
      </c>
      <c r="B274" s="14" t="s">
        <v>649</v>
      </c>
      <c r="C274" s="97" t="s">
        <v>664</v>
      </c>
      <c r="D274" s="97" t="s">
        <v>665</v>
      </c>
      <c r="E274" s="98">
        <v>100.3</v>
      </c>
      <c r="F274" s="98">
        <v>97</v>
      </c>
      <c r="G274" s="98">
        <v>95.2</v>
      </c>
      <c r="H274" s="98">
        <v>106.3</v>
      </c>
      <c r="I274" s="98">
        <v>96.7</v>
      </c>
      <c r="J274" s="98">
        <v>94.4</v>
      </c>
      <c r="K274" s="98">
        <v>106.2</v>
      </c>
    </row>
    <row r="275" spans="1:11" x14ac:dyDescent="0.25">
      <c r="A275" s="96">
        <v>5131340450</v>
      </c>
      <c r="B275" s="14" t="s">
        <v>649</v>
      </c>
      <c r="C275" s="97" t="s">
        <v>656</v>
      </c>
      <c r="D275" s="97" t="s">
        <v>657</v>
      </c>
      <c r="E275" s="98">
        <v>90.9</v>
      </c>
      <c r="F275" s="98">
        <v>91.5</v>
      </c>
      <c r="G275" s="98">
        <v>78.2</v>
      </c>
      <c r="H275" s="98">
        <v>111.3</v>
      </c>
      <c r="I275" s="98">
        <v>87.9</v>
      </c>
      <c r="J275" s="98">
        <v>99.5</v>
      </c>
      <c r="K275" s="98">
        <v>95.2</v>
      </c>
    </row>
    <row r="276" spans="1:11" x14ac:dyDescent="0.25">
      <c r="A276" s="96">
        <v>5132300500</v>
      </c>
      <c r="B276" s="14" t="s">
        <v>649</v>
      </c>
      <c r="C276" s="97" t="s">
        <v>658</v>
      </c>
      <c r="D276" s="97" t="s">
        <v>659</v>
      </c>
      <c r="E276" s="98">
        <v>86.7</v>
      </c>
      <c r="F276" s="98">
        <v>93.7</v>
      </c>
      <c r="G276" s="98">
        <v>69.099999999999994</v>
      </c>
      <c r="H276" s="98">
        <v>97.1</v>
      </c>
      <c r="I276" s="98">
        <v>86</v>
      </c>
      <c r="J276" s="98">
        <v>106.2</v>
      </c>
      <c r="K276" s="98">
        <v>92.6</v>
      </c>
    </row>
    <row r="277" spans="1:11" x14ac:dyDescent="0.25">
      <c r="A277" s="96">
        <v>5140060800</v>
      </c>
      <c r="B277" s="14" t="s">
        <v>649</v>
      </c>
      <c r="C277" s="97" t="s">
        <v>660</v>
      </c>
      <c r="D277" s="97" t="s">
        <v>661</v>
      </c>
      <c r="E277" s="98">
        <v>96.7</v>
      </c>
      <c r="F277" s="98">
        <v>95.9</v>
      </c>
      <c r="G277" s="98">
        <v>87.3</v>
      </c>
      <c r="H277" s="98">
        <v>104.7</v>
      </c>
      <c r="I277" s="98">
        <v>97.3</v>
      </c>
      <c r="J277" s="98">
        <v>101.2</v>
      </c>
      <c r="K277" s="98">
        <v>102</v>
      </c>
    </row>
    <row r="278" spans="1:11" x14ac:dyDescent="0.25">
      <c r="A278" s="96">
        <v>5140220830</v>
      </c>
      <c r="B278" s="14" t="s">
        <v>649</v>
      </c>
      <c r="C278" s="97" t="s">
        <v>662</v>
      </c>
      <c r="D278" s="97" t="s">
        <v>663</v>
      </c>
      <c r="E278" s="98">
        <v>92.3</v>
      </c>
      <c r="F278" s="98">
        <v>89.6</v>
      </c>
      <c r="G278" s="98">
        <v>83</v>
      </c>
      <c r="H278" s="98">
        <v>108.3</v>
      </c>
      <c r="I278" s="98">
        <v>94</v>
      </c>
      <c r="J278" s="98">
        <v>94.5</v>
      </c>
      <c r="K278" s="98">
        <v>96.3</v>
      </c>
    </row>
    <row r="279" spans="1:11" x14ac:dyDescent="0.25">
      <c r="A279" s="96">
        <v>5149020950</v>
      </c>
      <c r="B279" s="14" t="s">
        <v>649</v>
      </c>
      <c r="C279" s="97" t="s">
        <v>667</v>
      </c>
      <c r="D279" s="97" t="s">
        <v>668</v>
      </c>
      <c r="E279" s="98">
        <v>100</v>
      </c>
      <c r="F279" s="98">
        <v>94.5</v>
      </c>
      <c r="G279" s="98">
        <v>91.8</v>
      </c>
      <c r="H279" s="98">
        <v>103.3</v>
      </c>
      <c r="I279" s="98">
        <v>89</v>
      </c>
      <c r="J279" s="98">
        <v>120.1</v>
      </c>
      <c r="K279" s="98">
        <v>108.4</v>
      </c>
    </row>
    <row r="280" spans="1:11" x14ac:dyDescent="0.25">
      <c r="A280" s="96">
        <v>5313380050</v>
      </c>
      <c r="B280" s="14" t="s">
        <v>669</v>
      </c>
      <c r="C280" s="97" t="s">
        <v>670</v>
      </c>
      <c r="D280" s="97" t="s">
        <v>671</v>
      </c>
      <c r="E280" s="98">
        <v>120.5</v>
      </c>
      <c r="F280" s="98">
        <v>111.7</v>
      </c>
      <c r="G280" s="98">
        <v>140.5</v>
      </c>
      <c r="H280" s="98">
        <v>85.9</v>
      </c>
      <c r="I280" s="98">
        <v>114.3</v>
      </c>
      <c r="J280" s="98">
        <v>112.4</v>
      </c>
      <c r="K280" s="98">
        <v>120.1</v>
      </c>
    </row>
    <row r="281" spans="1:11" x14ac:dyDescent="0.25">
      <c r="A281" s="96">
        <v>5342644350</v>
      </c>
      <c r="B281" s="14" t="s">
        <v>669</v>
      </c>
      <c r="C281" s="97" t="s">
        <v>862</v>
      </c>
      <c r="D281" s="97" t="s">
        <v>906</v>
      </c>
      <c r="E281" s="98">
        <v>126.4</v>
      </c>
      <c r="F281" s="98">
        <v>112.2</v>
      </c>
      <c r="G281" s="98">
        <v>159.9</v>
      </c>
      <c r="H281" s="98">
        <v>93.8</v>
      </c>
      <c r="I281" s="98">
        <v>111.7</v>
      </c>
      <c r="J281" s="98">
        <v>116.3</v>
      </c>
      <c r="K281" s="98">
        <v>118.9</v>
      </c>
    </row>
    <row r="282" spans="1:11" x14ac:dyDescent="0.25">
      <c r="A282" s="96">
        <v>5328420740</v>
      </c>
      <c r="B282" s="14" t="s">
        <v>669</v>
      </c>
      <c r="C282" s="97" t="s">
        <v>672</v>
      </c>
      <c r="D282" s="97" t="s">
        <v>673</v>
      </c>
      <c r="E282" s="98">
        <v>98.7</v>
      </c>
      <c r="F282" s="98">
        <v>100</v>
      </c>
      <c r="G282" s="98">
        <v>99.4</v>
      </c>
      <c r="H282" s="98">
        <v>92.5</v>
      </c>
      <c r="I282" s="98">
        <v>106.6</v>
      </c>
      <c r="J282" s="98">
        <v>119.1</v>
      </c>
      <c r="K282" s="98">
        <v>94.2</v>
      </c>
    </row>
    <row r="283" spans="1:11" x14ac:dyDescent="0.25">
      <c r="A283" s="96">
        <v>5342644700</v>
      </c>
      <c r="B283" s="14" t="s">
        <v>669</v>
      </c>
      <c r="C283" s="97" t="s">
        <v>862</v>
      </c>
      <c r="D283" s="97" t="s">
        <v>908</v>
      </c>
      <c r="E283" s="98">
        <v>120.3</v>
      </c>
      <c r="F283" s="98">
        <v>116.1</v>
      </c>
      <c r="G283" s="98">
        <v>146.9</v>
      </c>
      <c r="H283" s="98">
        <v>95.9</v>
      </c>
      <c r="I283" s="98">
        <v>117.7</v>
      </c>
      <c r="J283" s="98">
        <v>107.4</v>
      </c>
      <c r="K283" s="98">
        <v>109.1</v>
      </c>
    </row>
    <row r="284" spans="1:11" x14ac:dyDescent="0.25">
      <c r="A284" s="96">
        <v>5314740500</v>
      </c>
      <c r="B284" s="14" t="s">
        <v>669</v>
      </c>
      <c r="C284" s="97" t="s">
        <v>847</v>
      </c>
      <c r="D284" s="97" t="s">
        <v>680</v>
      </c>
      <c r="E284" s="98">
        <v>121.8</v>
      </c>
      <c r="F284" s="98">
        <v>109.2</v>
      </c>
      <c r="G284" s="98">
        <v>132.80000000000001</v>
      </c>
      <c r="H284" s="98">
        <v>85.6</v>
      </c>
      <c r="I284" s="98">
        <v>124.3</v>
      </c>
      <c r="J284" s="98">
        <v>131.1</v>
      </c>
      <c r="K284" s="98">
        <v>126.3</v>
      </c>
    </row>
    <row r="285" spans="1:11" x14ac:dyDescent="0.25">
      <c r="A285" s="96">
        <v>5334180690</v>
      </c>
      <c r="B285" s="14" t="s">
        <v>669</v>
      </c>
      <c r="C285" s="97" t="s">
        <v>674</v>
      </c>
      <c r="D285" s="97" t="s">
        <v>675</v>
      </c>
      <c r="E285" s="98">
        <v>103.3</v>
      </c>
      <c r="F285" s="98">
        <v>99.4</v>
      </c>
      <c r="G285" s="98">
        <v>104</v>
      </c>
      <c r="H285" s="98">
        <v>81.3</v>
      </c>
      <c r="I285" s="98">
        <v>114.5</v>
      </c>
      <c r="J285" s="98">
        <v>119</v>
      </c>
      <c r="K285" s="98">
        <v>105.3</v>
      </c>
    </row>
    <row r="286" spans="1:11" x14ac:dyDescent="0.25">
      <c r="A286" s="96">
        <v>5334580720</v>
      </c>
      <c r="B286" s="14" t="s">
        <v>669</v>
      </c>
      <c r="C286" s="97" t="s">
        <v>676</v>
      </c>
      <c r="D286" s="97" t="s">
        <v>677</v>
      </c>
      <c r="E286" s="98">
        <v>118.8</v>
      </c>
      <c r="F286" s="98">
        <v>115.5</v>
      </c>
      <c r="G286" s="98">
        <v>137.4</v>
      </c>
      <c r="H286" s="98">
        <v>86.2</v>
      </c>
      <c r="I286" s="98">
        <v>113.8</v>
      </c>
      <c r="J286" s="98">
        <v>123.7</v>
      </c>
      <c r="K286" s="98">
        <v>114.2</v>
      </c>
    </row>
    <row r="287" spans="1:11" x14ac:dyDescent="0.25">
      <c r="A287" s="96">
        <v>5336500700</v>
      </c>
      <c r="B287" s="14" t="s">
        <v>669</v>
      </c>
      <c r="C287" s="97" t="s">
        <v>678</v>
      </c>
      <c r="D287" s="97" t="s">
        <v>679</v>
      </c>
      <c r="E287" s="98">
        <v>114.1</v>
      </c>
      <c r="F287" s="98">
        <v>110.6</v>
      </c>
      <c r="G287" s="98">
        <v>121.2</v>
      </c>
      <c r="H287" s="98">
        <v>94.4</v>
      </c>
      <c r="I287" s="98">
        <v>120.3</v>
      </c>
      <c r="J287" s="98">
        <v>122.9</v>
      </c>
      <c r="K287" s="98">
        <v>112.2</v>
      </c>
    </row>
    <row r="288" spans="1:11" x14ac:dyDescent="0.25">
      <c r="A288" s="96">
        <v>5342644800</v>
      </c>
      <c r="B288" s="14" t="s">
        <v>669</v>
      </c>
      <c r="C288" s="97" t="s">
        <v>862</v>
      </c>
      <c r="D288" s="97" t="s">
        <v>681</v>
      </c>
      <c r="E288" s="98">
        <v>148.6</v>
      </c>
      <c r="F288" s="98">
        <v>122.8</v>
      </c>
      <c r="G288" s="98">
        <v>211.4</v>
      </c>
      <c r="H288" s="98">
        <v>105</v>
      </c>
      <c r="I288" s="98">
        <v>124</v>
      </c>
      <c r="J288" s="98">
        <v>130.9</v>
      </c>
      <c r="K288" s="98">
        <v>128.69999999999999</v>
      </c>
    </row>
    <row r="289" spans="1:11" x14ac:dyDescent="0.25">
      <c r="A289" s="96">
        <v>5344060840</v>
      </c>
      <c r="B289" s="14" t="s">
        <v>669</v>
      </c>
      <c r="C289" s="97" t="s">
        <v>682</v>
      </c>
      <c r="D289" s="97" t="s">
        <v>683</v>
      </c>
      <c r="E289" s="98">
        <v>102.6</v>
      </c>
      <c r="F289" s="98">
        <v>105.4</v>
      </c>
      <c r="G289" s="98">
        <v>101.1</v>
      </c>
      <c r="H289" s="98">
        <v>94.8</v>
      </c>
      <c r="I289" s="98">
        <v>102.3</v>
      </c>
      <c r="J289" s="98">
        <v>114.6</v>
      </c>
      <c r="K289" s="98">
        <v>103</v>
      </c>
    </row>
    <row r="290" spans="1:11" x14ac:dyDescent="0.25">
      <c r="A290" s="96">
        <v>5345104880</v>
      </c>
      <c r="B290" s="14" t="s">
        <v>669</v>
      </c>
      <c r="C290" s="97" t="s">
        <v>886</v>
      </c>
      <c r="D290" s="97" t="s">
        <v>887</v>
      </c>
      <c r="E290" s="98">
        <v>121.7</v>
      </c>
      <c r="F290" s="98">
        <v>119.1</v>
      </c>
      <c r="G290" s="98">
        <v>135.9</v>
      </c>
      <c r="H290" s="98">
        <v>98.1</v>
      </c>
      <c r="I290" s="98">
        <v>120.2</v>
      </c>
      <c r="J290" s="98">
        <v>127.7</v>
      </c>
      <c r="K290" s="98">
        <v>116.9</v>
      </c>
    </row>
    <row r="291" spans="1:11" x14ac:dyDescent="0.25">
      <c r="A291" s="96">
        <v>5348300915</v>
      </c>
      <c r="B291" s="14" t="s">
        <v>669</v>
      </c>
      <c r="C291" s="97" t="s">
        <v>684</v>
      </c>
      <c r="D291" s="97" t="s">
        <v>685</v>
      </c>
      <c r="E291" s="98">
        <v>102.4</v>
      </c>
      <c r="F291" s="98">
        <v>97.1</v>
      </c>
      <c r="G291" s="98">
        <v>98</v>
      </c>
      <c r="H291" s="98">
        <v>75.5</v>
      </c>
      <c r="I291" s="98">
        <v>109.7</v>
      </c>
      <c r="J291" s="98">
        <v>122.3</v>
      </c>
      <c r="K291" s="98">
        <v>111.1</v>
      </c>
    </row>
    <row r="292" spans="1:11" x14ac:dyDescent="0.25">
      <c r="A292" s="96">
        <v>5349420950</v>
      </c>
      <c r="B292" s="14" t="s">
        <v>669</v>
      </c>
      <c r="C292" s="97" t="s">
        <v>686</v>
      </c>
      <c r="D292" s="97" t="s">
        <v>687</v>
      </c>
      <c r="E292" s="98">
        <v>98.1</v>
      </c>
      <c r="F292" s="98">
        <v>99.8</v>
      </c>
      <c r="G292" s="98">
        <v>90.7</v>
      </c>
      <c r="H292" s="98">
        <v>85</v>
      </c>
      <c r="I292" s="98">
        <v>114.3</v>
      </c>
      <c r="J292" s="98">
        <v>105</v>
      </c>
      <c r="K292" s="98">
        <v>102</v>
      </c>
    </row>
    <row r="293" spans="1:11" x14ac:dyDescent="0.25">
      <c r="A293" s="96">
        <v>5416620200</v>
      </c>
      <c r="B293" s="14" t="s">
        <v>688</v>
      </c>
      <c r="C293" s="97" t="s">
        <v>848</v>
      </c>
      <c r="D293" s="97" t="s">
        <v>849</v>
      </c>
      <c r="E293" s="98">
        <v>89.7</v>
      </c>
      <c r="F293" s="98">
        <v>100.1</v>
      </c>
      <c r="G293" s="98">
        <v>60.7</v>
      </c>
      <c r="H293" s="98">
        <v>97.8</v>
      </c>
      <c r="I293" s="98">
        <v>112.3</v>
      </c>
      <c r="J293" s="98">
        <v>102.4</v>
      </c>
      <c r="K293" s="98">
        <v>99.4</v>
      </c>
    </row>
    <row r="294" spans="1:11" x14ac:dyDescent="0.25">
      <c r="A294" s="96">
        <v>5434060550</v>
      </c>
      <c r="B294" s="14" t="s">
        <v>688</v>
      </c>
      <c r="C294" s="97" t="s">
        <v>689</v>
      </c>
      <c r="D294" s="97" t="s">
        <v>690</v>
      </c>
      <c r="E294" s="98">
        <v>90.8</v>
      </c>
      <c r="F294" s="98">
        <v>96.2</v>
      </c>
      <c r="G294" s="98">
        <v>79.7</v>
      </c>
      <c r="H294" s="98">
        <v>91.4</v>
      </c>
      <c r="I294" s="98">
        <v>96.8</v>
      </c>
      <c r="J294" s="98">
        <v>97.9</v>
      </c>
      <c r="K294" s="98">
        <v>94.8</v>
      </c>
    </row>
    <row r="295" spans="1:11" x14ac:dyDescent="0.25">
      <c r="A295" s="96">
        <v>5520740250</v>
      </c>
      <c r="B295" s="14" t="s">
        <v>691</v>
      </c>
      <c r="C295" s="97" t="s">
        <v>692</v>
      </c>
      <c r="D295" s="97" t="s">
        <v>693</v>
      </c>
      <c r="E295" s="98">
        <v>99.4</v>
      </c>
      <c r="F295" s="98">
        <v>99</v>
      </c>
      <c r="G295" s="98">
        <v>87.7</v>
      </c>
      <c r="H295" s="98">
        <v>104.7</v>
      </c>
      <c r="I295" s="98">
        <v>98.6</v>
      </c>
      <c r="J295" s="98">
        <v>111.2</v>
      </c>
      <c r="K295" s="98">
        <v>106.3</v>
      </c>
    </row>
    <row r="296" spans="1:11" x14ac:dyDescent="0.25">
      <c r="A296" s="96">
        <v>5522540275</v>
      </c>
      <c r="B296" s="14" t="s">
        <v>691</v>
      </c>
      <c r="C296" s="97" t="s">
        <v>694</v>
      </c>
      <c r="D296" s="97" t="s">
        <v>695</v>
      </c>
      <c r="E296" s="98">
        <v>91</v>
      </c>
      <c r="F296" s="98">
        <v>96.9</v>
      </c>
      <c r="G296" s="98">
        <v>67.400000000000006</v>
      </c>
      <c r="H296" s="98">
        <v>106.4</v>
      </c>
      <c r="I296" s="98">
        <v>100.3</v>
      </c>
      <c r="J296" s="98">
        <v>118.8</v>
      </c>
      <c r="K296" s="98">
        <v>97.3</v>
      </c>
    </row>
    <row r="297" spans="1:11" x14ac:dyDescent="0.25">
      <c r="A297" s="96">
        <v>5524580300</v>
      </c>
      <c r="B297" s="14" t="s">
        <v>691</v>
      </c>
      <c r="C297" s="97" t="s">
        <v>696</v>
      </c>
      <c r="D297" s="97" t="s">
        <v>697</v>
      </c>
      <c r="E297" s="98">
        <v>89.9</v>
      </c>
      <c r="F297" s="98">
        <v>92.4</v>
      </c>
      <c r="G297" s="98">
        <v>78</v>
      </c>
      <c r="H297" s="98">
        <v>96</v>
      </c>
      <c r="I297" s="98">
        <v>94.9</v>
      </c>
      <c r="J297" s="98">
        <v>96.9</v>
      </c>
      <c r="K297" s="98">
        <v>94.6</v>
      </c>
    </row>
    <row r="298" spans="1:11" x14ac:dyDescent="0.25">
      <c r="A298" s="96">
        <v>5531540500</v>
      </c>
      <c r="B298" s="14" t="s">
        <v>691</v>
      </c>
      <c r="C298" s="97" t="s">
        <v>698</v>
      </c>
      <c r="D298" s="97" t="s">
        <v>699</v>
      </c>
      <c r="E298" s="98">
        <v>103.2</v>
      </c>
      <c r="F298" s="98">
        <v>101.7</v>
      </c>
      <c r="G298" s="98">
        <v>99.8</v>
      </c>
      <c r="H298" s="98">
        <v>109.1</v>
      </c>
      <c r="I298" s="98">
        <v>97.6</v>
      </c>
      <c r="J298" s="98">
        <v>123.1</v>
      </c>
      <c r="K298" s="98">
        <v>103.8</v>
      </c>
    </row>
    <row r="299" spans="1:11" x14ac:dyDescent="0.25">
      <c r="A299" s="96">
        <v>5549220550</v>
      </c>
      <c r="B299" s="14" t="s">
        <v>691</v>
      </c>
      <c r="C299" s="97" t="s">
        <v>702</v>
      </c>
      <c r="D299" s="97" t="s">
        <v>703</v>
      </c>
      <c r="E299" s="98">
        <v>88.8</v>
      </c>
      <c r="F299" s="98">
        <v>97.1</v>
      </c>
      <c r="G299" s="98">
        <v>78.900000000000006</v>
      </c>
      <c r="H299" s="98">
        <v>98.6</v>
      </c>
      <c r="I299" s="98">
        <v>89</v>
      </c>
      <c r="J299" s="98">
        <v>126.7</v>
      </c>
      <c r="K299" s="98">
        <v>85</v>
      </c>
    </row>
    <row r="300" spans="1:11" x14ac:dyDescent="0.25">
      <c r="A300" s="96">
        <v>5533340580</v>
      </c>
      <c r="B300" s="14" t="s">
        <v>691</v>
      </c>
      <c r="C300" s="97" t="s">
        <v>700</v>
      </c>
      <c r="D300" s="97" t="s">
        <v>701</v>
      </c>
      <c r="E300" s="98">
        <v>100.1</v>
      </c>
      <c r="F300" s="98">
        <v>98.5</v>
      </c>
      <c r="G300" s="98">
        <v>100.4</v>
      </c>
      <c r="H300" s="98">
        <v>107.8</v>
      </c>
      <c r="I300" s="98">
        <v>94.8</v>
      </c>
      <c r="J300" s="98">
        <v>116.2</v>
      </c>
      <c r="K300" s="98">
        <v>97.6</v>
      </c>
    </row>
    <row r="301" spans="1:11" x14ac:dyDescent="0.25">
      <c r="A301" s="96">
        <v>5616220100</v>
      </c>
      <c r="B301" s="14" t="s">
        <v>704</v>
      </c>
      <c r="C301" s="97" t="s">
        <v>705</v>
      </c>
      <c r="D301" s="97" t="s">
        <v>706</v>
      </c>
      <c r="E301" s="98">
        <v>90.1</v>
      </c>
      <c r="F301" s="98">
        <v>101.1</v>
      </c>
      <c r="G301" s="98">
        <v>76.099999999999994</v>
      </c>
      <c r="H301" s="98">
        <v>86.4</v>
      </c>
      <c r="I301" s="98">
        <v>89.9</v>
      </c>
      <c r="J301" s="98">
        <v>93.6</v>
      </c>
      <c r="K301" s="98">
        <v>97.1</v>
      </c>
    </row>
    <row r="302" spans="1:11" x14ac:dyDescent="0.25">
      <c r="A302" s="96">
        <v>5616940300</v>
      </c>
      <c r="B302" s="14" t="s">
        <v>704</v>
      </c>
      <c r="C302" s="97" t="s">
        <v>850</v>
      </c>
      <c r="D302" s="97" t="s">
        <v>851</v>
      </c>
      <c r="E302" s="98">
        <v>95.3</v>
      </c>
      <c r="F302" s="98">
        <v>103.3</v>
      </c>
      <c r="G302" s="98">
        <v>90</v>
      </c>
      <c r="H302" s="98">
        <v>81</v>
      </c>
      <c r="I302" s="98">
        <v>97</v>
      </c>
      <c r="J302" s="98">
        <v>98.3</v>
      </c>
      <c r="K302" s="98">
        <v>99.1</v>
      </c>
    </row>
    <row r="303" spans="1:11" x14ac:dyDescent="0.25">
      <c r="A303" s="96">
        <v>5629660500</v>
      </c>
      <c r="B303" s="14" t="s">
        <v>704</v>
      </c>
      <c r="C303" s="97" t="s">
        <v>707</v>
      </c>
      <c r="D303" s="97" t="s">
        <v>708</v>
      </c>
      <c r="E303" s="98">
        <v>92.4</v>
      </c>
      <c r="F303" s="98">
        <v>103.6</v>
      </c>
      <c r="G303" s="98">
        <v>80.5</v>
      </c>
      <c r="H303" s="98">
        <v>83.7</v>
      </c>
      <c r="I303" s="98">
        <v>104</v>
      </c>
      <c r="J303" s="98">
        <v>96.6</v>
      </c>
      <c r="K303" s="98">
        <v>95.8</v>
      </c>
    </row>
    <row r="304" spans="1:11" x14ac:dyDescent="0.25">
      <c r="A304" s="96">
        <v>7241980700</v>
      </c>
      <c r="B304" s="14" t="s">
        <v>709</v>
      </c>
      <c r="C304" s="97" t="s">
        <v>852</v>
      </c>
      <c r="D304" s="97" t="s">
        <v>853</v>
      </c>
      <c r="E304" s="98">
        <v>99.1</v>
      </c>
      <c r="F304" s="98">
        <v>115.7</v>
      </c>
      <c r="G304" s="98">
        <v>81.099999999999994</v>
      </c>
      <c r="H304" s="98">
        <v>154.1</v>
      </c>
      <c r="I304" s="98">
        <v>88.8</v>
      </c>
      <c r="J304" s="98">
        <v>70</v>
      </c>
      <c r="K304" s="98">
        <v>98.3</v>
      </c>
    </row>
  </sheetData>
  <sortState xmlns:xlrd2="http://schemas.microsoft.com/office/spreadsheetml/2017/richdata2" ref="A6:K301">
    <sortCondition ref="B6:B301"/>
    <sortCondition ref="D6:D301"/>
  </sortState>
  <phoneticPr fontId="0" type="noConversion"/>
  <conditionalFormatting sqref="B6 B8:B9">
    <cfRule type="cellIs" dxfId="78" priority="18" stopIfTrue="1" operator="equal">
      <formula>B1046218</formula>
    </cfRule>
  </conditionalFormatting>
  <conditionalFormatting sqref="B7 D7">
    <cfRule type="cellIs" dxfId="77" priority="54" stopIfTrue="1" operator="equal">
      <formula>B1046292</formula>
    </cfRule>
  </conditionalFormatting>
  <conditionalFormatting sqref="B10:B19">
    <cfRule type="cellIs" dxfId="76" priority="12" stopIfTrue="1" operator="equal">
      <formula>B1046223</formula>
    </cfRule>
  </conditionalFormatting>
  <conditionalFormatting sqref="B20:B23">
    <cfRule type="cellIs" dxfId="75" priority="13" stopIfTrue="1" operator="equal">
      <formula>B1046234</formula>
    </cfRule>
  </conditionalFormatting>
  <conditionalFormatting sqref="B24:B27">
    <cfRule type="cellIs" dxfId="74" priority="14" stopIfTrue="1" operator="equal">
      <formula>B1046239</formula>
    </cfRule>
  </conditionalFormatting>
  <conditionalFormatting sqref="B28:B37">
    <cfRule type="cellIs" dxfId="73" priority="15" stopIfTrue="1" operator="equal">
      <formula>B1046244</formula>
    </cfRule>
  </conditionalFormatting>
  <conditionalFormatting sqref="B38">
    <cfRule type="cellIs" dxfId="72" priority="16" stopIfTrue="1" operator="equal">
      <formula>B1046255</formula>
    </cfRule>
  </conditionalFormatting>
  <conditionalFormatting sqref="B39 D39">
    <cfRule type="cellIs" dxfId="71" priority="58" stopIfTrue="1" operator="equal">
      <formula>B1046341</formula>
    </cfRule>
  </conditionalFormatting>
  <conditionalFormatting sqref="B40 B66:B67 B71:B72">
    <cfRule type="cellIs" dxfId="70" priority="74" stopIfTrue="1" operator="equal">
      <formula>B1046259</formula>
    </cfRule>
  </conditionalFormatting>
  <conditionalFormatting sqref="B41:B45">
    <cfRule type="cellIs" dxfId="69" priority="17" stopIfTrue="1" operator="equal">
      <formula>B1046261</formula>
    </cfRule>
  </conditionalFormatting>
  <conditionalFormatting sqref="B46">
    <cfRule type="cellIs" dxfId="68" priority="83" stopIfTrue="1" operator="equal">
      <formula>C1043772</formula>
    </cfRule>
  </conditionalFormatting>
  <conditionalFormatting sqref="B47:B48 B63:B65">
    <cfRule type="cellIs" dxfId="67" priority="91" stopIfTrue="1" operator="equal">
      <formula>B1046269</formula>
    </cfRule>
  </conditionalFormatting>
  <conditionalFormatting sqref="B49:B61 B83">
    <cfRule type="cellIs" dxfId="66" priority="20" stopIfTrue="1" operator="equal">
      <formula>B1046272</formula>
    </cfRule>
  </conditionalFormatting>
  <conditionalFormatting sqref="B62">
    <cfRule type="cellIs" dxfId="65" priority="75" stopIfTrue="1" operator="equal">
      <formula>B1045012</formula>
    </cfRule>
  </conditionalFormatting>
  <conditionalFormatting sqref="B69">
    <cfRule type="cellIs" dxfId="64" priority="73" stopIfTrue="1" operator="equal">
      <formula>B1046288</formula>
    </cfRule>
  </conditionalFormatting>
  <conditionalFormatting sqref="B73 D73">
    <cfRule type="cellIs" dxfId="63" priority="69" stopIfTrue="1" operator="equal">
      <formula>B1046301</formula>
    </cfRule>
  </conditionalFormatting>
  <conditionalFormatting sqref="B74">
    <cfRule type="cellIs" dxfId="62" priority="19" stopIfTrue="1" operator="equal">
      <formula>B1046293</formula>
    </cfRule>
  </conditionalFormatting>
  <conditionalFormatting sqref="B75:B82">
    <cfRule type="cellIs" dxfId="61" priority="90" stopIfTrue="1" operator="equal">
      <formula>B1046296</formula>
    </cfRule>
  </conditionalFormatting>
  <conditionalFormatting sqref="B84:B85">
    <cfRule type="cellIs" dxfId="60" priority="21" stopIfTrue="1" operator="equal">
      <formula>B1046306</formula>
    </cfRule>
  </conditionalFormatting>
  <conditionalFormatting sqref="B86">
    <cfRule type="cellIs" dxfId="59" priority="22" stopIfTrue="1" operator="equal">
      <formula>B1046310</formula>
    </cfRule>
  </conditionalFormatting>
  <conditionalFormatting sqref="B87 D87">
    <cfRule type="cellIs" dxfId="58" priority="67" stopIfTrue="1" operator="equal">
      <formula>B1046405</formula>
    </cfRule>
  </conditionalFormatting>
  <conditionalFormatting sqref="B88:B89">
    <cfRule type="cellIs" dxfId="57" priority="82" stopIfTrue="1" operator="equal">
      <formula>B1046313</formula>
    </cfRule>
  </conditionalFormatting>
  <conditionalFormatting sqref="B90:B91 B95:B96">
    <cfRule type="cellIs" dxfId="56" priority="23" stopIfTrue="1" operator="equal">
      <formula>B1046316</formula>
    </cfRule>
  </conditionalFormatting>
  <conditionalFormatting sqref="B92 B97">
    <cfRule type="cellIs" dxfId="55" priority="24" stopIfTrue="1" operator="equal">
      <formula>B1046319</formula>
    </cfRule>
  </conditionalFormatting>
  <conditionalFormatting sqref="B98:B102">
    <cfRule type="cellIs" dxfId="54" priority="26" stopIfTrue="1" operator="equal">
      <formula>B1046326</formula>
    </cfRule>
  </conditionalFormatting>
  <conditionalFormatting sqref="B103:B115">
    <cfRule type="cellIs" dxfId="53" priority="47" stopIfTrue="1" operator="equal">
      <formula>B1046332</formula>
    </cfRule>
  </conditionalFormatting>
  <conditionalFormatting sqref="B116 B181:B184">
    <cfRule type="cellIs" dxfId="52" priority="76" stopIfTrue="1" operator="equal">
      <formula>B1046363</formula>
    </cfRule>
  </conditionalFormatting>
  <conditionalFormatting sqref="B118:B131">
    <cfRule type="cellIs" dxfId="51" priority="25" stopIfTrue="1" operator="equal">
      <formula>B1046346</formula>
    </cfRule>
  </conditionalFormatting>
  <conditionalFormatting sqref="B132:B133">
    <cfRule type="cellIs" dxfId="50" priority="27" stopIfTrue="1" operator="equal">
      <formula>B1046361</formula>
    </cfRule>
  </conditionalFormatting>
  <conditionalFormatting sqref="B134 B144:B145">
    <cfRule type="cellIs" dxfId="49" priority="57" stopIfTrue="1" operator="equal">
      <formula>B1046367</formula>
    </cfRule>
  </conditionalFormatting>
  <conditionalFormatting sqref="B135:B139 B143 B146:B148">
    <cfRule type="cellIs" dxfId="48" priority="53" stopIfTrue="1" operator="equal">
      <formula>B1046369</formula>
    </cfRule>
  </conditionalFormatting>
  <conditionalFormatting sqref="B140:B142">
    <cfRule type="cellIs" dxfId="47" priority="79" stopIfTrue="1" operator="equal">
      <formula>B1046375</formula>
    </cfRule>
  </conditionalFormatting>
  <conditionalFormatting sqref="B149">
    <cfRule type="cellIs" dxfId="46" priority="50" stopIfTrue="1" operator="equal">
      <formula>B1046385</formula>
    </cfRule>
  </conditionalFormatting>
  <conditionalFormatting sqref="B150:B153">
    <cfRule type="cellIs" dxfId="45" priority="81" stopIfTrue="1" operator="equal">
      <formula>B1046387</formula>
    </cfRule>
  </conditionalFormatting>
  <conditionalFormatting sqref="B154:B159">
    <cfRule type="cellIs" dxfId="44" priority="71" stopIfTrue="1" operator="equal">
      <formula>B1046389</formula>
    </cfRule>
  </conditionalFormatting>
  <conditionalFormatting sqref="B162">
    <cfRule type="cellIs" dxfId="43" priority="33" stopIfTrue="1" operator="equal">
      <formula>B1046393</formula>
    </cfRule>
  </conditionalFormatting>
  <conditionalFormatting sqref="B163:B166">
    <cfRule type="cellIs" dxfId="42" priority="28" stopIfTrue="1" operator="equal">
      <formula>B1046396</formula>
    </cfRule>
  </conditionalFormatting>
  <conditionalFormatting sqref="B167:B169">
    <cfRule type="cellIs" dxfId="41" priority="29" stopIfTrue="1" operator="equal">
      <formula>B1046403</formula>
    </cfRule>
  </conditionalFormatting>
  <conditionalFormatting sqref="B170">
    <cfRule type="cellIs" dxfId="40" priority="30" stopIfTrue="1" operator="equal">
      <formula>B1046408</formula>
    </cfRule>
  </conditionalFormatting>
  <conditionalFormatting sqref="B171:B172">
    <cfRule type="cellIs" dxfId="39" priority="31" stopIfTrue="1" operator="equal">
      <formula>B1046411</formula>
    </cfRule>
  </conditionalFormatting>
  <conditionalFormatting sqref="B173">
    <cfRule type="cellIs" dxfId="38" priority="32" stopIfTrue="1" operator="equal">
      <formula>B1046414</formula>
    </cfRule>
  </conditionalFormatting>
  <conditionalFormatting sqref="B174 B197">
    <cfRule type="cellIs" dxfId="37" priority="45" stopIfTrue="1" operator="equal">
      <formula>B1046416</formula>
    </cfRule>
  </conditionalFormatting>
  <conditionalFormatting sqref="B175:B176 B178 B242:B243 B245">
    <cfRule type="cellIs" dxfId="36" priority="51" stopIfTrue="1" operator="equal">
      <formula>B1046419</formula>
    </cfRule>
  </conditionalFormatting>
  <conditionalFormatting sqref="B177 D177">
    <cfRule type="cellIs" dxfId="35" priority="96" stopIfTrue="1" operator="equal">
      <formula>B1046456</formula>
    </cfRule>
  </conditionalFormatting>
  <conditionalFormatting sqref="B179 D179">
    <cfRule type="cellIs" dxfId="34" priority="68" stopIfTrue="1" operator="equal">
      <formula>B1046478</formula>
    </cfRule>
  </conditionalFormatting>
  <conditionalFormatting sqref="B180 B198:B204 B231 B233:B234">
    <cfRule type="cellIs" dxfId="33" priority="93" stopIfTrue="1" operator="equal">
      <formula>B1046425</formula>
    </cfRule>
  </conditionalFormatting>
  <conditionalFormatting sqref="B185:B186 B205 B298:B304">
    <cfRule type="cellIs" dxfId="32" priority="95" stopIfTrue="1" operator="equal">
      <formula>B1046433</formula>
    </cfRule>
  </conditionalFormatting>
  <conditionalFormatting sqref="B188:B190 B253 B263">
    <cfRule type="cellIs" dxfId="31" priority="86" stopIfTrue="1" operator="equal">
      <formula>B1046438</formula>
    </cfRule>
  </conditionalFormatting>
  <conditionalFormatting sqref="B191:B192 B251:B252">
    <cfRule type="cellIs" dxfId="30" priority="56" stopIfTrue="1" operator="equal">
      <formula>B1046440</formula>
    </cfRule>
  </conditionalFormatting>
  <conditionalFormatting sqref="B194">
    <cfRule type="cellIs" dxfId="29" priority="55" stopIfTrue="1" operator="equal">
      <formula>B1046437</formula>
    </cfRule>
  </conditionalFormatting>
  <conditionalFormatting sqref="B195:B196">
    <cfRule type="cellIs" dxfId="28" priority="64" stopIfTrue="1" operator="equal">
      <formula>B1046541</formula>
    </cfRule>
  </conditionalFormatting>
  <conditionalFormatting sqref="B207:B208 B210:B215 B212:D212 B235:B237">
    <cfRule type="cellIs" dxfId="27" priority="35" stopIfTrue="1" operator="equal">
      <formula>B1046453</formula>
    </cfRule>
  </conditionalFormatting>
  <conditionalFormatting sqref="B209">
    <cfRule type="cellIs" dxfId="26" priority="59" stopIfTrue="1" operator="equal">
      <formula>C1036624</formula>
    </cfRule>
  </conditionalFormatting>
  <conditionalFormatting sqref="B216:B217">
    <cfRule type="cellIs" dxfId="25" priority="60" stopIfTrue="1" operator="equal">
      <formula>B1046463</formula>
    </cfRule>
  </conditionalFormatting>
  <conditionalFormatting sqref="B218:B227">
    <cfRule type="cellIs" dxfId="24" priority="80" stopIfTrue="1" operator="equal">
      <formula>B1046466</formula>
    </cfRule>
  </conditionalFormatting>
  <conditionalFormatting sqref="B228">
    <cfRule type="cellIs" dxfId="23" priority="78" stopIfTrue="1" operator="equal">
      <formula>B1046587</formula>
    </cfRule>
  </conditionalFormatting>
  <conditionalFormatting sqref="B229">
    <cfRule type="cellIs" dxfId="22" priority="66" stopIfTrue="1" operator="equal">
      <formula>C1036647</formula>
    </cfRule>
  </conditionalFormatting>
  <conditionalFormatting sqref="B238:B241">
    <cfRule type="cellIs" dxfId="21" priority="52" stopIfTrue="1" operator="equal">
      <formula>B1046483</formula>
    </cfRule>
  </conditionalFormatting>
  <conditionalFormatting sqref="B246">
    <cfRule type="cellIs" dxfId="20" priority="36" stopIfTrue="1" operator="equal">
      <formula>B1046491</formula>
    </cfRule>
  </conditionalFormatting>
  <conditionalFormatting sqref="B247">
    <cfRule type="cellIs" dxfId="19" priority="97" stopIfTrue="1" operator="equal">
      <formula>B1046496</formula>
    </cfRule>
  </conditionalFormatting>
  <conditionalFormatting sqref="B248">
    <cfRule type="cellIs" dxfId="18" priority="77" stopIfTrue="1" operator="equal">
      <formula>B1046498</formula>
    </cfRule>
  </conditionalFormatting>
  <conditionalFormatting sqref="B250">
    <cfRule type="cellIs" dxfId="17" priority="37" stopIfTrue="1" operator="equal">
      <formula>B1046498</formula>
    </cfRule>
  </conditionalFormatting>
  <conditionalFormatting sqref="B254 B256:B262 B264">
    <cfRule type="cellIs" dxfId="16" priority="89" stopIfTrue="1" operator="equal">
      <formula>B1046505</formula>
    </cfRule>
  </conditionalFormatting>
  <conditionalFormatting sqref="B265:B297">
    <cfRule type="cellIs" dxfId="15" priority="40" stopIfTrue="1" operator="equal">
      <formula>B1046517</formula>
    </cfRule>
  </conditionalFormatting>
  <conditionalFormatting sqref="D46">
    <cfRule type="cellIs" dxfId="14" priority="84" stopIfTrue="1" operator="equal">
      <formula>XCJ1043770</formula>
    </cfRule>
  </conditionalFormatting>
  <conditionalFormatting sqref="D116">
    <cfRule type="cellIs" dxfId="13" priority="34" stopIfTrue="1" operator="equal">
      <formula>D1046364</formula>
    </cfRule>
  </conditionalFormatting>
  <conditionalFormatting sqref="D195:D196">
    <cfRule type="cellIs" dxfId="12" priority="65" stopIfTrue="1" operator="equal">
      <formula>D1046542</formula>
    </cfRule>
  </conditionalFormatting>
  <conditionalFormatting sqref="D228">
    <cfRule type="cellIs" dxfId="11" priority="72" stopIfTrue="1" operator="equal">
      <formula>D1046588</formula>
    </cfRule>
  </conditionalFormatting>
  <conditionalFormatting sqref="D256">
    <cfRule type="cellIs" dxfId="10" priority="70" stopIfTrue="1" operator="equal">
      <formula>XCJ1044100</formula>
    </cfRule>
  </conditionalFormatting>
  <pageMargins left="0.75" right="0.75" top="1" bottom="1" header="0.5" footer="0.5"/>
  <pageSetup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BM314"/>
  <sheetViews>
    <sheetView zoomScaleNormal="100" workbookViewId="0">
      <pane xSplit="4" ySplit="4" topLeftCell="E5" activePane="bottomRight" state="frozen"/>
      <selection pane="topRight" activeCell="E1" sqref="E1"/>
      <selection pane="bottomLeft" activeCell="A5" sqref="A5"/>
      <selection pane="bottomRight" activeCell="A210" sqref="A210"/>
    </sheetView>
  </sheetViews>
  <sheetFormatPr defaultRowHeight="12.5" x14ac:dyDescent="0.25"/>
  <cols>
    <col min="1" max="1" width="12.7265625" bestFit="1" customWidth="1"/>
    <col min="3" max="3" width="37.453125" customWidth="1"/>
    <col min="4" max="4" width="35.26953125" bestFit="1" customWidth="1"/>
    <col min="5" max="30" width="9.26953125" bestFit="1" customWidth="1"/>
    <col min="31" max="31" width="9.54296875" bestFit="1" customWidth="1"/>
    <col min="32" max="32" width="12.54296875" customWidth="1"/>
    <col min="33" max="33" width="9.26953125" bestFit="1" customWidth="1"/>
    <col min="34" max="34" width="10.26953125" bestFit="1" customWidth="1"/>
    <col min="35" max="45" width="9.26953125" bestFit="1" customWidth="1"/>
    <col min="46" max="46" width="10.26953125" customWidth="1"/>
    <col min="47" max="65" width="9.26953125" bestFit="1" customWidth="1"/>
  </cols>
  <sheetData>
    <row r="1" spans="1:65" ht="13" x14ac:dyDescent="0.3">
      <c r="A1" s="21"/>
      <c r="B1" s="21"/>
      <c r="C1" s="22" t="s">
        <v>166</v>
      </c>
      <c r="D1" s="23" t="s">
        <v>914</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5" ht="13" x14ac:dyDescent="0.3">
      <c r="A2" s="23"/>
      <c r="B2" s="23"/>
      <c r="C2" s="21"/>
      <c r="D2" s="22"/>
      <c r="E2" s="23">
        <v>1</v>
      </c>
      <c r="F2" s="23">
        <v>2</v>
      </c>
      <c r="G2" s="23">
        <v>3</v>
      </c>
      <c r="H2" s="23">
        <v>4</v>
      </c>
      <c r="I2" s="23">
        <v>5</v>
      </c>
      <c r="J2" s="23">
        <v>6</v>
      </c>
      <c r="K2" s="23">
        <v>7</v>
      </c>
      <c r="L2" s="23">
        <v>8</v>
      </c>
      <c r="M2" s="23">
        <v>9</v>
      </c>
      <c r="N2" s="23">
        <v>10</v>
      </c>
      <c r="O2" s="23">
        <v>11</v>
      </c>
      <c r="P2" s="23">
        <v>12</v>
      </c>
      <c r="Q2" s="23">
        <v>13</v>
      </c>
      <c r="R2" s="23">
        <v>14</v>
      </c>
      <c r="S2" s="23">
        <v>15</v>
      </c>
      <c r="T2" s="23">
        <v>16</v>
      </c>
      <c r="U2" s="23">
        <v>17</v>
      </c>
      <c r="V2" s="23">
        <v>18</v>
      </c>
      <c r="W2" s="23">
        <v>19</v>
      </c>
      <c r="X2" s="23">
        <v>20</v>
      </c>
      <c r="Y2" s="23">
        <v>21</v>
      </c>
      <c r="Z2" s="23">
        <v>22</v>
      </c>
      <c r="AA2" s="23">
        <v>23</v>
      </c>
      <c r="AB2" s="23">
        <v>24</v>
      </c>
      <c r="AC2" s="23">
        <v>25</v>
      </c>
      <c r="AD2" s="23">
        <v>26</v>
      </c>
      <c r="AE2" s="23">
        <v>27</v>
      </c>
      <c r="AF2" s="23" t="s">
        <v>85</v>
      </c>
      <c r="AG2" s="23" t="s">
        <v>88</v>
      </c>
      <c r="AH2" s="23" t="s">
        <v>91</v>
      </c>
      <c r="AI2" s="23" t="s">
        <v>710</v>
      </c>
      <c r="AJ2" s="23" t="s">
        <v>711</v>
      </c>
      <c r="AK2" s="23">
        <v>30</v>
      </c>
      <c r="AL2" s="23" t="s">
        <v>36</v>
      </c>
      <c r="AM2" s="23">
        <v>31</v>
      </c>
      <c r="AN2" s="23">
        <v>32</v>
      </c>
      <c r="AO2" s="23">
        <v>33</v>
      </c>
      <c r="AP2" s="23">
        <v>34</v>
      </c>
      <c r="AQ2" s="23">
        <v>35</v>
      </c>
      <c r="AR2" s="23">
        <v>36</v>
      </c>
      <c r="AS2" s="23">
        <v>37</v>
      </c>
      <c r="AT2" s="23">
        <v>38</v>
      </c>
      <c r="AU2" s="23">
        <v>39</v>
      </c>
      <c r="AV2" s="23">
        <v>40</v>
      </c>
      <c r="AW2" s="23">
        <v>41</v>
      </c>
      <c r="AX2" s="23">
        <v>42</v>
      </c>
      <c r="AY2" s="23">
        <v>43</v>
      </c>
      <c r="AZ2" s="23">
        <v>44</v>
      </c>
      <c r="BA2" s="23">
        <v>45</v>
      </c>
      <c r="BB2" s="23">
        <v>46</v>
      </c>
      <c r="BC2" s="23">
        <v>47</v>
      </c>
      <c r="BD2" s="23">
        <v>48</v>
      </c>
      <c r="BE2" s="23">
        <v>49</v>
      </c>
      <c r="BF2" s="23">
        <v>50</v>
      </c>
      <c r="BG2" s="23">
        <v>51</v>
      </c>
      <c r="BH2" s="23">
        <v>52</v>
      </c>
      <c r="BI2" s="23">
        <v>53</v>
      </c>
      <c r="BJ2" s="23">
        <v>54</v>
      </c>
      <c r="BK2" s="23">
        <v>55</v>
      </c>
      <c r="BL2" s="23">
        <v>56</v>
      </c>
      <c r="BM2" s="23">
        <v>57</v>
      </c>
    </row>
    <row r="3" spans="1:65" ht="13" x14ac:dyDescent="0.3">
      <c r="A3" s="23"/>
      <c r="B3" s="23"/>
      <c r="C3" s="21"/>
      <c r="D3" s="23"/>
      <c r="E3" s="23"/>
      <c r="F3" s="23" t="s">
        <v>712</v>
      </c>
      <c r="G3" s="23" t="s">
        <v>713</v>
      </c>
      <c r="H3" s="23" t="s">
        <v>714</v>
      </c>
      <c r="I3" s="23"/>
      <c r="J3" s="23" t="s">
        <v>715</v>
      </c>
      <c r="K3" s="23" t="s">
        <v>716</v>
      </c>
      <c r="L3" s="23" t="s">
        <v>717</v>
      </c>
      <c r="M3" s="23" t="s">
        <v>718</v>
      </c>
      <c r="N3" s="23" t="s">
        <v>719</v>
      </c>
      <c r="O3" s="23" t="s">
        <v>720</v>
      </c>
      <c r="P3" s="23" t="s">
        <v>721</v>
      </c>
      <c r="Q3" s="23"/>
      <c r="R3" s="23" t="s">
        <v>722</v>
      </c>
      <c r="S3" s="23" t="s">
        <v>723</v>
      </c>
      <c r="T3" s="23"/>
      <c r="U3" s="23"/>
      <c r="V3" s="23" t="s">
        <v>724</v>
      </c>
      <c r="W3" s="23" t="s">
        <v>725</v>
      </c>
      <c r="X3" s="23"/>
      <c r="Y3" s="23" t="s">
        <v>726</v>
      </c>
      <c r="Z3" s="23" t="s">
        <v>727</v>
      </c>
      <c r="AA3" s="23" t="s">
        <v>728</v>
      </c>
      <c r="AB3" s="23" t="s">
        <v>728</v>
      </c>
      <c r="AC3" s="23" t="s">
        <v>729</v>
      </c>
      <c r="AD3" s="23"/>
      <c r="AE3" s="23" t="s">
        <v>730</v>
      </c>
      <c r="AF3" s="23" t="s">
        <v>731</v>
      </c>
      <c r="AG3" s="23" t="s">
        <v>732</v>
      </c>
      <c r="AH3" s="23" t="s">
        <v>731</v>
      </c>
      <c r="AI3" s="23" t="s">
        <v>733</v>
      </c>
      <c r="AJ3" s="23" t="s">
        <v>734</v>
      </c>
      <c r="AK3" s="23" t="s">
        <v>735</v>
      </c>
      <c r="AL3" s="23" t="s">
        <v>736</v>
      </c>
      <c r="AM3" s="23"/>
      <c r="AN3" s="23" t="s">
        <v>737</v>
      </c>
      <c r="AO3" s="23" t="s">
        <v>738</v>
      </c>
      <c r="AP3" s="23" t="s">
        <v>739</v>
      </c>
      <c r="AQ3" s="23"/>
      <c r="AR3" s="23" t="s">
        <v>740</v>
      </c>
      <c r="AS3" s="23" t="s">
        <v>741</v>
      </c>
      <c r="AT3" s="23" t="s">
        <v>742</v>
      </c>
      <c r="AU3" s="23" t="s">
        <v>743</v>
      </c>
      <c r="AV3" s="23"/>
      <c r="AW3" s="23" t="s">
        <v>744</v>
      </c>
      <c r="AX3" s="23" t="s">
        <v>745</v>
      </c>
      <c r="AY3" s="23" t="s">
        <v>746</v>
      </c>
      <c r="AZ3" s="23" t="s">
        <v>747</v>
      </c>
      <c r="BA3" s="23" t="s">
        <v>748</v>
      </c>
      <c r="BB3" s="23" t="s">
        <v>749</v>
      </c>
      <c r="BC3" s="23" t="s">
        <v>750</v>
      </c>
      <c r="BD3" s="23" t="s">
        <v>751</v>
      </c>
      <c r="BE3" s="23" t="s">
        <v>752</v>
      </c>
      <c r="BF3" s="23" t="s">
        <v>753</v>
      </c>
      <c r="BG3" s="23" t="s">
        <v>754</v>
      </c>
      <c r="BH3" s="23"/>
      <c r="BI3" s="23"/>
      <c r="BJ3" s="23" t="s">
        <v>755</v>
      </c>
      <c r="BK3" s="23" t="s">
        <v>756</v>
      </c>
      <c r="BL3" s="23"/>
      <c r="BM3" s="23"/>
    </row>
    <row r="4" spans="1:65" ht="13" x14ac:dyDescent="0.3">
      <c r="A4" s="22" t="s">
        <v>171</v>
      </c>
      <c r="B4" s="22" t="s">
        <v>172</v>
      </c>
      <c r="C4" s="22" t="s">
        <v>173</v>
      </c>
      <c r="D4" s="22" t="s">
        <v>174</v>
      </c>
      <c r="E4" s="23" t="s">
        <v>30</v>
      </c>
      <c r="F4" s="23" t="s">
        <v>757</v>
      </c>
      <c r="G4" s="23" t="s">
        <v>758</v>
      </c>
      <c r="H4" s="23" t="s">
        <v>744</v>
      </c>
      <c r="I4" s="23" t="s">
        <v>40</v>
      </c>
      <c r="J4" s="23" t="s">
        <v>759</v>
      </c>
      <c r="K4" s="23" t="s">
        <v>760</v>
      </c>
      <c r="L4" s="23" t="s">
        <v>761</v>
      </c>
      <c r="M4" s="23" t="s">
        <v>762</v>
      </c>
      <c r="N4" s="23" t="s">
        <v>763</v>
      </c>
      <c r="O4" s="23" t="s">
        <v>764</v>
      </c>
      <c r="P4" s="23" t="s">
        <v>765</v>
      </c>
      <c r="Q4" s="23" t="s">
        <v>56</v>
      </c>
      <c r="R4" s="23" t="s">
        <v>766</v>
      </c>
      <c r="S4" s="23" t="s">
        <v>767</v>
      </c>
      <c r="T4" s="23" t="s">
        <v>62</v>
      </c>
      <c r="U4" s="23" t="s">
        <v>64</v>
      </c>
      <c r="V4" s="23" t="s">
        <v>768</v>
      </c>
      <c r="W4" s="23" t="s">
        <v>769</v>
      </c>
      <c r="X4" s="23" t="s">
        <v>70</v>
      </c>
      <c r="Y4" s="23" t="s">
        <v>770</v>
      </c>
      <c r="Z4" s="23" t="s">
        <v>771</v>
      </c>
      <c r="AA4" s="23" t="s">
        <v>772</v>
      </c>
      <c r="AB4" s="23" t="s">
        <v>773</v>
      </c>
      <c r="AC4" s="23" t="s">
        <v>774</v>
      </c>
      <c r="AD4" s="23" t="s">
        <v>82</v>
      </c>
      <c r="AE4" s="23" t="s">
        <v>775</v>
      </c>
      <c r="AF4" s="23" t="s">
        <v>776</v>
      </c>
      <c r="AG4" s="23" t="s">
        <v>777</v>
      </c>
      <c r="AH4" s="23" t="s">
        <v>778</v>
      </c>
      <c r="AI4" s="23" t="s">
        <v>779</v>
      </c>
      <c r="AJ4" s="23" t="s">
        <v>779</v>
      </c>
      <c r="AK4" s="23" t="s">
        <v>780</v>
      </c>
      <c r="AL4" s="23" t="s">
        <v>780</v>
      </c>
      <c r="AM4" s="23" t="s">
        <v>39</v>
      </c>
      <c r="AN4" s="23" t="s">
        <v>781</v>
      </c>
      <c r="AO4" s="23" t="s">
        <v>782</v>
      </c>
      <c r="AP4" s="23" t="s">
        <v>783</v>
      </c>
      <c r="AQ4" s="23" t="s">
        <v>47</v>
      </c>
      <c r="AR4" s="23" t="s">
        <v>784</v>
      </c>
      <c r="AS4" s="23" t="s">
        <v>785</v>
      </c>
      <c r="AT4" s="23" t="s">
        <v>786</v>
      </c>
      <c r="AU4" s="23" t="s">
        <v>787</v>
      </c>
      <c r="AV4" s="23" t="s">
        <v>57</v>
      </c>
      <c r="AW4" s="23" t="s">
        <v>788</v>
      </c>
      <c r="AX4" s="23" t="s">
        <v>789</v>
      </c>
      <c r="AY4" s="23" t="s">
        <v>790</v>
      </c>
      <c r="AZ4" s="23" t="s">
        <v>791</v>
      </c>
      <c r="BA4" s="23" t="s">
        <v>792</v>
      </c>
      <c r="BB4" s="23" t="s">
        <v>793</v>
      </c>
      <c r="BC4" s="23" t="s">
        <v>794</v>
      </c>
      <c r="BD4" s="23" t="s">
        <v>795</v>
      </c>
      <c r="BE4" s="23" t="s">
        <v>796</v>
      </c>
      <c r="BF4" s="23" t="s">
        <v>797</v>
      </c>
      <c r="BG4" s="23" t="s">
        <v>798</v>
      </c>
      <c r="BH4" s="23" t="s">
        <v>81</v>
      </c>
      <c r="BI4" s="23" t="s">
        <v>799</v>
      </c>
      <c r="BJ4" s="23" t="s">
        <v>800</v>
      </c>
      <c r="BK4" s="23" t="s">
        <v>801</v>
      </c>
      <c r="BL4" s="23" t="s">
        <v>90</v>
      </c>
      <c r="BM4" s="23" t="s">
        <v>93</v>
      </c>
    </row>
    <row r="5" spans="1:65" ht="13" x14ac:dyDescent="0.3">
      <c r="A5" s="13"/>
      <c r="B5" s="16"/>
      <c r="C5" s="16"/>
      <c r="D5" s="1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x14ac:dyDescent="0.25">
      <c r="A6" s="13">
        <v>111500100</v>
      </c>
      <c r="B6" s="14" t="s">
        <v>182</v>
      </c>
      <c r="C6" s="14" t="s">
        <v>183</v>
      </c>
      <c r="D6" s="14" t="s">
        <v>184</v>
      </c>
      <c r="E6" s="99">
        <v>12.085000000000001</v>
      </c>
      <c r="F6" s="99">
        <v>4.5999999999999996</v>
      </c>
      <c r="G6" s="99">
        <v>4.5475000000000003</v>
      </c>
      <c r="H6" s="99">
        <v>1.5575000000000001</v>
      </c>
      <c r="I6" s="99">
        <v>1.0925</v>
      </c>
      <c r="J6" s="99">
        <v>2.8850000000000002</v>
      </c>
      <c r="K6" s="99">
        <v>3.21</v>
      </c>
      <c r="L6" s="99">
        <v>1.2450000000000001</v>
      </c>
      <c r="M6" s="99">
        <v>3.95</v>
      </c>
      <c r="N6" s="99">
        <v>3.8474999999999997</v>
      </c>
      <c r="O6" s="99">
        <v>0.57000000000000006</v>
      </c>
      <c r="P6" s="99">
        <v>1.9550000000000001</v>
      </c>
      <c r="Q6" s="99">
        <v>3.7275</v>
      </c>
      <c r="R6" s="99">
        <v>3.8049999999999997</v>
      </c>
      <c r="S6" s="99">
        <v>4.6574999999999998</v>
      </c>
      <c r="T6" s="99">
        <v>2.7600000000000002</v>
      </c>
      <c r="U6" s="99">
        <v>4.2</v>
      </c>
      <c r="V6" s="99">
        <v>1.4475</v>
      </c>
      <c r="W6" s="99">
        <v>2.06</v>
      </c>
      <c r="X6" s="99">
        <v>1.7949999999999999</v>
      </c>
      <c r="Y6" s="99">
        <v>19.39</v>
      </c>
      <c r="Z6" s="99">
        <v>4.9424999999999999</v>
      </c>
      <c r="AA6" s="99">
        <v>3.05</v>
      </c>
      <c r="AB6" s="99">
        <v>1.34</v>
      </c>
      <c r="AC6" s="99">
        <v>3.0225</v>
      </c>
      <c r="AD6" s="99">
        <v>2</v>
      </c>
      <c r="AE6" s="92">
        <v>814.5625</v>
      </c>
      <c r="AF6" s="92">
        <v>273714.5</v>
      </c>
      <c r="AG6" s="100">
        <v>5.1319583333333956</v>
      </c>
      <c r="AH6" s="92">
        <v>1127.1925027918078</v>
      </c>
      <c r="AI6" s="99" t="s">
        <v>837</v>
      </c>
      <c r="AJ6" s="99">
        <v>174.17619709659516</v>
      </c>
      <c r="AK6" s="99">
        <v>85.101375585988407</v>
      </c>
      <c r="AL6" s="99">
        <v>259.27999999999997</v>
      </c>
      <c r="AM6" s="99">
        <v>188.99700000000001</v>
      </c>
      <c r="AN6" s="99">
        <v>50.017499999999998</v>
      </c>
      <c r="AO6" s="101">
        <v>3.3972500000000001</v>
      </c>
      <c r="AP6" s="99">
        <v>79.042500000000004</v>
      </c>
      <c r="AQ6" s="99">
        <v>88.205000000000013</v>
      </c>
      <c r="AR6" s="99">
        <v>79.4375</v>
      </c>
      <c r="AS6" s="99">
        <v>9.8000000000000007</v>
      </c>
      <c r="AT6" s="99">
        <v>462.52750000000003</v>
      </c>
      <c r="AU6" s="99">
        <v>4.8475000000000001</v>
      </c>
      <c r="AV6" s="99">
        <v>10.475000000000001</v>
      </c>
      <c r="AW6" s="99">
        <v>4.4874999999999998</v>
      </c>
      <c r="AX6" s="99">
        <v>14.22</v>
      </c>
      <c r="AY6" s="99">
        <v>32.792500000000004</v>
      </c>
      <c r="AZ6" s="99">
        <v>2.3725000000000001</v>
      </c>
      <c r="BA6" s="99">
        <v>0.995</v>
      </c>
      <c r="BB6" s="99">
        <v>11.527500000000002</v>
      </c>
      <c r="BC6" s="99">
        <v>33.272500000000001</v>
      </c>
      <c r="BD6" s="99">
        <v>24.112500000000001</v>
      </c>
      <c r="BE6" s="99">
        <v>33.274999999999999</v>
      </c>
      <c r="BF6" s="99">
        <v>80.707499999999996</v>
      </c>
      <c r="BG6" s="99">
        <v>5.2074999999999996</v>
      </c>
      <c r="BH6" s="99">
        <v>11.672499999999999</v>
      </c>
      <c r="BI6" s="99">
        <v>12.875</v>
      </c>
      <c r="BJ6" s="99">
        <v>2.7524999999999999</v>
      </c>
      <c r="BK6" s="99">
        <v>52.05</v>
      </c>
      <c r="BL6" s="99">
        <v>9.9124999999999996</v>
      </c>
      <c r="BM6" s="99">
        <v>9.0925000000000011</v>
      </c>
    </row>
    <row r="7" spans="1:65" x14ac:dyDescent="0.25">
      <c r="A7" s="13">
        <v>112220125</v>
      </c>
      <c r="B7" s="14" t="s">
        <v>182</v>
      </c>
      <c r="C7" s="14" t="s">
        <v>185</v>
      </c>
      <c r="D7" s="14" t="s">
        <v>186</v>
      </c>
      <c r="E7" s="99">
        <v>13.288279060110073</v>
      </c>
      <c r="F7" s="99">
        <v>5.2163121767040019</v>
      </c>
      <c r="G7" s="99">
        <v>4.6298328693395652</v>
      </c>
      <c r="H7" s="99">
        <v>1.6492183429760199</v>
      </c>
      <c r="I7" s="99">
        <v>1.0811430973022225</v>
      </c>
      <c r="J7" s="99">
        <v>3.0100527765760212</v>
      </c>
      <c r="K7" s="99">
        <v>2.9982772432318665</v>
      </c>
      <c r="L7" s="99">
        <v>1.3184375589456367</v>
      </c>
      <c r="M7" s="99">
        <v>3.8328976031306174</v>
      </c>
      <c r="N7" s="99">
        <v>4.2352137695878955</v>
      </c>
      <c r="O7" s="99">
        <v>0.57609470009756691</v>
      </c>
      <c r="P7" s="99">
        <v>1.7862218655371844</v>
      </c>
      <c r="Q7" s="99">
        <v>3.7693015033522803</v>
      </c>
      <c r="R7" s="99">
        <v>3.9978021049561416</v>
      </c>
      <c r="S7" s="99">
        <v>4.9869651905860435</v>
      </c>
      <c r="T7" s="99">
        <v>2.9257798579717411</v>
      </c>
      <c r="U7" s="99">
        <v>4.6866668266969507</v>
      </c>
      <c r="V7" s="99">
        <v>1.2913237183725281</v>
      </c>
      <c r="W7" s="99">
        <v>2.0113207925643626</v>
      </c>
      <c r="X7" s="99">
        <v>1.9058665832723862</v>
      </c>
      <c r="Y7" s="99">
        <v>19.903511498286147</v>
      </c>
      <c r="Z7" s="99">
        <v>5.7305748128920406</v>
      </c>
      <c r="AA7" s="99">
        <v>3.196238156906726</v>
      </c>
      <c r="AB7" s="99">
        <v>1.4492101543175462</v>
      </c>
      <c r="AC7" s="99">
        <v>3.2052906654820807</v>
      </c>
      <c r="AD7" s="99">
        <v>2.2391949546932555</v>
      </c>
      <c r="AE7" s="92">
        <v>1099.3000170863786</v>
      </c>
      <c r="AF7" s="92">
        <v>337061.74703187367</v>
      </c>
      <c r="AG7" s="100">
        <v>5.4167245060191656</v>
      </c>
      <c r="AH7" s="92">
        <v>1427.1303547378768</v>
      </c>
      <c r="AI7" s="99" t="s">
        <v>837</v>
      </c>
      <c r="AJ7" s="99">
        <v>114.67734242529151</v>
      </c>
      <c r="AK7" s="99">
        <v>90.907870329715635</v>
      </c>
      <c r="AL7" s="99">
        <v>205.59</v>
      </c>
      <c r="AM7" s="99">
        <v>188.17611086559083</v>
      </c>
      <c r="AN7" s="99">
        <v>57.481587974122107</v>
      </c>
      <c r="AO7" s="101">
        <v>3.512366287603188</v>
      </c>
      <c r="AP7" s="99">
        <v>64.596871976852171</v>
      </c>
      <c r="AQ7" s="99">
        <v>96.800887003457603</v>
      </c>
      <c r="AR7" s="99">
        <v>112.29473842987234</v>
      </c>
      <c r="AS7" s="99">
        <v>10.018481754550695</v>
      </c>
      <c r="AT7" s="99">
        <v>450.11492342317877</v>
      </c>
      <c r="AU7" s="99">
        <v>4.6389837197118355</v>
      </c>
      <c r="AV7" s="99">
        <v>11.53305851109068</v>
      </c>
      <c r="AW7" s="99">
        <v>4.5351184243945175</v>
      </c>
      <c r="AX7" s="99">
        <v>18.211599931558148</v>
      </c>
      <c r="AY7" s="99">
        <v>37.976374132491451</v>
      </c>
      <c r="AZ7" s="99">
        <v>2.8511225511869029</v>
      </c>
      <c r="BA7" s="99">
        <v>1.0604057340945487</v>
      </c>
      <c r="BB7" s="99">
        <v>11.409557526941809</v>
      </c>
      <c r="BC7" s="99">
        <v>28.508729388442475</v>
      </c>
      <c r="BD7" s="99">
        <v>21.954028822536969</v>
      </c>
      <c r="BE7" s="99">
        <v>23.094138739489985</v>
      </c>
      <c r="BF7" s="99">
        <v>83.131819389568619</v>
      </c>
      <c r="BG7" s="99">
        <v>10.786933587224921</v>
      </c>
      <c r="BH7" s="99">
        <v>13.065892865598014</v>
      </c>
      <c r="BI7" s="99">
        <v>22.322877468209668</v>
      </c>
      <c r="BJ7" s="99">
        <v>3.3440896562369873</v>
      </c>
      <c r="BK7" s="99">
        <v>67.822577320075681</v>
      </c>
      <c r="BL7" s="99">
        <v>10.500693829322218</v>
      </c>
      <c r="BM7" s="99">
        <v>9.9352923512931124</v>
      </c>
    </row>
    <row r="8" spans="1:65" x14ac:dyDescent="0.25">
      <c r="A8" s="13">
        <v>113820200</v>
      </c>
      <c r="B8" s="14" t="s">
        <v>182</v>
      </c>
      <c r="C8" s="14" t="s">
        <v>187</v>
      </c>
      <c r="D8" s="14" t="s">
        <v>188</v>
      </c>
      <c r="E8" s="99">
        <v>13.744999999999999</v>
      </c>
      <c r="F8" s="99">
        <v>5.4099999999999993</v>
      </c>
      <c r="G8" s="99">
        <v>4.7225000000000001</v>
      </c>
      <c r="H8" s="99">
        <v>1.7025000000000001</v>
      </c>
      <c r="I8" s="99">
        <v>1.0674999999999999</v>
      </c>
      <c r="J8" s="99">
        <v>2.9674999999999998</v>
      </c>
      <c r="K8" s="99">
        <v>2.6725000000000003</v>
      </c>
      <c r="L8" s="99">
        <v>1.2349999999999999</v>
      </c>
      <c r="M8" s="99">
        <v>4.0750000000000002</v>
      </c>
      <c r="N8" s="99">
        <v>3.5925000000000002</v>
      </c>
      <c r="O8" s="99">
        <v>0.50249999999999995</v>
      </c>
      <c r="P8" s="99">
        <v>1.79</v>
      </c>
      <c r="Q8" s="99">
        <v>3.4050000000000002</v>
      </c>
      <c r="R8" s="99">
        <v>4.0225</v>
      </c>
      <c r="S8" s="99">
        <v>4.6099999999999994</v>
      </c>
      <c r="T8" s="99">
        <v>2.7774999999999999</v>
      </c>
      <c r="U8" s="99">
        <v>3.92</v>
      </c>
      <c r="V8" s="99">
        <v>1.3925000000000001</v>
      </c>
      <c r="W8" s="99">
        <v>2.145</v>
      </c>
      <c r="X8" s="99">
        <v>1.7075</v>
      </c>
      <c r="Y8" s="99">
        <v>18.807500000000001</v>
      </c>
      <c r="Z8" s="99">
        <v>5.0975000000000001</v>
      </c>
      <c r="AA8" s="99">
        <v>3.2675000000000001</v>
      </c>
      <c r="AB8" s="99">
        <v>1.1099999999999999</v>
      </c>
      <c r="AC8" s="99">
        <v>3.3125</v>
      </c>
      <c r="AD8" s="99">
        <v>2.11</v>
      </c>
      <c r="AE8" s="92">
        <v>1005.4399999999999</v>
      </c>
      <c r="AF8" s="92">
        <v>383122.5</v>
      </c>
      <c r="AG8" s="100">
        <v>5.1122916666667146</v>
      </c>
      <c r="AH8" s="92">
        <v>1569.6786535897982</v>
      </c>
      <c r="AI8" s="99" t="s">
        <v>837</v>
      </c>
      <c r="AJ8" s="99">
        <v>108.54643045110858</v>
      </c>
      <c r="AK8" s="99">
        <v>85.645828332257423</v>
      </c>
      <c r="AL8" s="99">
        <v>194.2</v>
      </c>
      <c r="AM8" s="99">
        <v>186.80553749999999</v>
      </c>
      <c r="AN8" s="99">
        <v>51.6875</v>
      </c>
      <c r="AO8" s="101">
        <v>3.4145624999999997</v>
      </c>
      <c r="AP8" s="99">
        <v>85.960000000000008</v>
      </c>
      <c r="AQ8" s="99">
        <v>98.144999999999996</v>
      </c>
      <c r="AR8" s="99">
        <v>130.58250000000001</v>
      </c>
      <c r="AS8" s="99">
        <v>9.5975000000000001</v>
      </c>
      <c r="AT8" s="99">
        <v>458.935</v>
      </c>
      <c r="AU8" s="99">
        <v>5.4375</v>
      </c>
      <c r="AV8" s="99">
        <v>10.5025</v>
      </c>
      <c r="AW8" s="99">
        <v>4.3899999999999997</v>
      </c>
      <c r="AX8" s="99">
        <v>19.092500000000001</v>
      </c>
      <c r="AY8" s="99">
        <v>43.025000000000006</v>
      </c>
      <c r="AZ8" s="99">
        <v>2.9625000000000004</v>
      </c>
      <c r="BA8" s="99">
        <v>1.0249999999999999</v>
      </c>
      <c r="BB8" s="99">
        <v>15.022499999999999</v>
      </c>
      <c r="BC8" s="99">
        <v>39.520000000000003</v>
      </c>
      <c r="BD8" s="99">
        <v>36.272499999999994</v>
      </c>
      <c r="BE8" s="99">
        <v>36.3825</v>
      </c>
      <c r="BF8" s="99">
        <v>98.625</v>
      </c>
      <c r="BG8" s="99">
        <v>8.8933333333333326</v>
      </c>
      <c r="BH8" s="99">
        <v>12.875</v>
      </c>
      <c r="BI8" s="99">
        <v>16.2075</v>
      </c>
      <c r="BJ8" s="99">
        <v>2.665</v>
      </c>
      <c r="BK8" s="99">
        <v>53.7425</v>
      </c>
      <c r="BL8" s="99">
        <v>10.432500000000001</v>
      </c>
      <c r="BM8" s="99">
        <v>11.165000000000001</v>
      </c>
    </row>
    <row r="9" spans="1:65" x14ac:dyDescent="0.25">
      <c r="A9" s="13">
        <v>119460235</v>
      </c>
      <c r="B9" s="14" t="s">
        <v>182</v>
      </c>
      <c r="C9" s="14" t="s">
        <v>189</v>
      </c>
      <c r="D9" s="14" t="s">
        <v>190</v>
      </c>
      <c r="E9" s="99">
        <v>13.295</v>
      </c>
      <c r="F9" s="99">
        <v>4.9975000000000005</v>
      </c>
      <c r="G9" s="99">
        <v>4.6274999999999995</v>
      </c>
      <c r="H9" s="99">
        <v>1.6324999999999998</v>
      </c>
      <c r="I9" s="99">
        <v>1.0575000000000001</v>
      </c>
      <c r="J9" s="99">
        <v>2.9450000000000003</v>
      </c>
      <c r="K9" s="99">
        <v>2.8849999999999998</v>
      </c>
      <c r="L9" s="99">
        <v>1.2224999999999999</v>
      </c>
      <c r="M9" s="99">
        <v>4.3149999999999995</v>
      </c>
      <c r="N9" s="99">
        <v>3.88</v>
      </c>
      <c r="O9" s="99">
        <v>0.64</v>
      </c>
      <c r="P9" s="99">
        <v>1.8475000000000001</v>
      </c>
      <c r="Q9" s="99">
        <v>3.9274999999999998</v>
      </c>
      <c r="R9" s="99">
        <v>3.9125000000000001</v>
      </c>
      <c r="S9" s="99">
        <v>5.18</v>
      </c>
      <c r="T9" s="99">
        <v>2.7450000000000001</v>
      </c>
      <c r="U9" s="99">
        <v>4.53</v>
      </c>
      <c r="V9" s="99">
        <v>1.4249999999999998</v>
      </c>
      <c r="W9" s="99">
        <v>2.1724999999999999</v>
      </c>
      <c r="X9" s="99">
        <v>2.1100000000000003</v>
      </c>
      <c r="Y9" s="99">
        <v>19.247500000000002</v>
      </c>
      <c r="Z9" s="99">
        <v>5.4350000000000005</v>
      </c>
      <c r="AA9" s="99">
        <v>3.1850000000000001</v>
      </c>
      <c r="AB9" s="99">
        <v>1.56</v>
      </c>
      <c r="AC9" s="99">
        <v>2.8975</v>
      </c>
      <c r="AD9" s="99">
        <v>2.1025</v>
      </c>
      <c r="AE9" s="92">
        <v>795</v>
      </c>
      <c r="AF9" s="92">
        <v>321300.25</v>
      </c>
      <c r="AG9" s="100">
        <v>5.0330000000000963</v>
      </c>
      <c r="AH9" s="92">
        <v>1312.6992035858489</v>
      </c>
      <c r="AI9" s="99" t="s">
        <v>837</v>
      </c>
      <c r="AJ9" s="99">
        <v>67.538859309848576</v>
      </c>
      <c r="AK9" s="99">
        <v>98.092919523163616</v>
      </c>
      <c r="AL9" s="99">
        <v>165.63</v>
      </c>
      <c r="AM9" s="99">
        <v>198.50835000000001</v>
      </c>
      <c r="AN9" s="99">
        <v>48.634999999999998</v>
      </c>
      <c r="AO9" s="101">
        <v>3.3656874999999999</v>
      </c>
      <c r="AP9" s="99">
        <v>82.252500000000012</v>
      </c>
      <c r="AQ9" s="99">
        <v>86.6875</v>
      </c>
      <c r="AR9" s="99">
        <v>79.207499999999996</v>
      </c>
      <c r="AS9" s="99">
        <v>9.7274999999999991</v>
      </c>
      <c r="AT9" s="99">
        <v>485.11500000000001</v>
      </c>
      <c r="AU9" s="99">
        <v>4.9649999999999999</v>
      </c>
      <c r="AV9" s="99">
        <v>10.7575</v>
      </c>
      <c r="AW9" s="99">
        <v>4.7250000000000005</v>
      </c>
      <c r="AX9" s="99">
        <v>15.335000000000001</v>
      </c>
      <c r="AY9" s="99">
        <v>40.9375</v>
      </c>
      <c r="AZ9" s="99">
        <v>2.355</v>
      </c>
      <c r="BA9" s="99">
        <v>1.1324999999999998</v>
      </c>
      <c r="BB9" s="99">
        <v>11.6425</v>
      </c>
      <c r="BC9" s="99">
        <v>42.024999999999999</v>
      </c>
      <c r="BD9" s="99">
        <v>26.509999999999998</v>
      </c>
      <c r="BE9" s="99">
        <v>33.782499999999999</v>
      </c>
      <c r="BF9" s="99">
        <v>82.082499999999996</v>
      </c>
      <c r="BG9" s="99">
        <v>10.125</v>
      </c>
      <c r="BH9" s="99">
        <v>11.29</v>
      </c>
      <c r="BI9" s="99">
        <v>21.105</v>
      </c>
      <c r="BJ9" s="99">
        <v>2.7850000000000001</v>
      </c>
      <c r="BK9" s="99">
        <v>48.917500000000004</v>
      </c>
      <c r="BL9" s="99">
        <v>10.515000000000001</v>
      </c>
      <c r="BM9" s="99">
        <v>9.9499999999999993</v>
      </c>
    </row>
    <row r="10" spans="1:65" x14ac:dyDescent="0.25">
      <c r="A10" s="13">
        <v>120020250</v>
      </c>
      <c r="B10" s="14" t="s">
        <v>182</v>
      </c>
      <c r="C10" s="14" t="s">
        <v>191</v>
      </c>
      <c r="D10" s="14" t="s">
        <v>192</v>
      </c>
      <c r="E10" s="99">
        <v>14.434999999999999</v>
      </c>
      <c r="F10" s="99">
        <v>5.2799999999999994</v>
      </c>
      <c r="G10" s="99">
        <v>4.6875</v>
      </c>
      <c r="H10" s="99">
        <v>1.5874999999999999</v>
      </c>
      <c r="I10" s="99">
        <v>1.37</v>
      </c>
      <c r="J10" s="99">
        <v>3.0825</v>
      </c>
      <c r="K10" s="99">
        <v>3.0525000000000002</v>
      </c>
      <c r="L10" s="99">
        <v>1.385</v>
      </c>
      <c r="M10" s="99">
        <v>4.0474999999999994</v>
      </c>
      <c r="N10" s="99">
        <v>4.33</v>
      </c>
      <c r="O10" s="99">
        <v>0.63000000000000012</v>
      </c>
      <c r="P10" s="99">
        <v>1.9024999999999999</v>
      </c>
      <c r="Q10" s="99">
        <v>4.2374999999999998</v>
      </c>
      <c r="R10" s="99">
        <v>4.1875</v>
      </c>
      <c r="S10" s="99">
        <v>4.9949999999999992</v>
      </c>
      <c r="T10" s="99">
        <v>2.9224999999999999</v>
      </c>
      <c r="U10" s="99">
        <v>4.7074999999999996</v>
      </c>
      <c r="V10" s="99">
        <v>1.4424999999999999</v>
      </c>
      <c r="W10" s="99">
        <v>2.1425000000000001</v>
      </c>
      <c r="X10" s="99">
        <v>1.9600000000000002</v>
      </c>
      <c r="Y10" s="99">
        <v>19.357500000000002</v>
      </c>
      <c r="Z10" s="99">
        <v>6.1224999999999996</v>
      </c>
      <c r="AA10" s="99">
        <v>3.3899999999999997</v>
      </c>
      <c r="AB10" s="99">
        <v>1.9624999999999999</v>
      </c>
      <c r="AC10" s="99">
        <v>3.35</v>
      </c>
      <c r="AD10" s="99">
        <v>2.37</v>
      </c>
      <c r="AE10" s="92">
        <v>1143.5</v>
      </c>
      <c r="AF10" s="92">
        <v>308504.25</v>
      </c>
      <c r="AG10" s="100">
        <v>5.4237500000000454</v>
      </c>
      <c r="AH10" s="92">
        <v>1311.2123382385271</v>
      </c>
      <c r="AI10" s="99">
        <v>142.23148011257791</v>
      </c>
      <c r="AJ10" s="99" t="s">
        <v>837</v>
      </c>
      <c r="AK10" s="99" t="s">
        <v>837</v>
      </c>
      <c r="AL10" s="99">
        <v>142.23148011257791</v>
      </c>
      <c r="AM10" s="99">
        <v>186.572925</v>
      </c>
      <c r="AN10" s="99">
        <v>44.947500000000005</v>
      </c>
      <c r="AO10" s="101">
        <v>3.3149999999999999</v>
      </c>
      <c r="AP10" s="99">
        <v>98.710000000000008</v>
      </c>
      <c r="AQ10" s="99">
        <v>119.78749999999999</v>
      </c>
      <c r="AR10" s="99">
        <v>109.7625</v>
      </c>
      <c r="AS10" s="99">
        <v>10.185</v>
      </c>
      <c r="AT10" s="99">
        <v>527.8175</v>
      </c>
      <c r="AU10" s="99">
        <v>4.6275000000000004</v>
      </c>
      <c r="AV10" s="99">
        <v>11.365</v>
      </c>
      <c r="AW10" s="99">
        <v>4.4675000000000002</v>
      </c>
      <c r="AX10" s="99">
        <v>19.2</v>
      </c>
      <c r="AY10" s="99">
        <v>55.515000000000001</v>
      </c>
      <c r="AZ10" s="99">
        <v>2.9699999999999998</v>
      </c>
      <c r="BA10" s="99">
        <v>1.0775000000000001</v>
      </c>
      <c r="BB10" s="99">
        <v>12.8375</v>
      </c>
      <c r="BC10" s="99">
        <v>58.142499999999998</v>
      </c>
      <c r="BD10" s="99">
        <v>30.479999999999997</v>
      </c>
      <c r="BE10" s="99">
        <v>46.222499999999997</v>
      </c>
      <c r="BF10" s="99">
        <v>96.517500000000013</v>
      </c>
      <c r="BG10" s="99">
        <v>8.7797916666666662</v>
      </c>
      <c r="BH10" s="99">
        <v>11.75</v>
      </c>
      <c r="BI10" s="99">
        <v>22.497499999999999</v>
      </c>
      <c r="BJ10" s="99">
        <v>3.3049999999999997</v>
      </c>
      <c r="BK10" s="99">
        <v>51.017500000000005</v>
      </c>
      <c r="BL10" s="99">
        <v>10.415000000000001</v>
      </c>
      <c r="BM10" s="99">
        <v>10.050000000000001</v>
      </c>
    </row>
    <row r="11" spans="1:65" x14ac:dyDescent="0.25">
      <c r="A11" s="13">
        <v>122520300</v>
      </c>
      <c r="B11" s="14" t="s">
        <v>182</v>
      </c>
      <c r="C11" s="14" t="s">
        <v>193</v>
      </c>
      <c r="D11" s="14" t="s">
        <v>194</v>
      </c>
      <c r="E11" s="99">
        <v>12.715</v>
      </c>
      <c r="F11" s="99">
        <v>4.0125000000000002</v>
      </c>
      <c r="G11" s="99">
        <v>4.7450000000000001</v>
      </c>
      <c r="H11" s="99">
        <v>1.8574999999999999</v>
      </c>
      <c r="I11" s="99">
        <v>1.1200000000000001</v>
      </c>
      <c r="J11" s="99">
        <v>2.7225000000000001</v>
      </c>
      <c r="K11" s="99">
        <v>2.8149999999999999</v>
      </c>
      <c r="L11" s="99">
        <v>1.2275</v>
      </c>
      <c r="M11" s="99">
        <v>4.5</v>
      </c>
      <c r="N11" s="99">
        <v>3.7424999999999997</v>
      </c>
      <c r="O11" s="99">
        <v>0.58499999999999996</v>
      </c>
      <c r="P11" s="99">
        <v>1.9725000000000001</v>
      </c>
      <c r="Q11" s="99">
        <v>3.9274999999999993</v>
      </c>
      <c r="R11" s="99">
        <v>3.9574999999999996</v>
      </c>
      <c r="S11" s="99">
        <v>5.1074999999999999</v>
      </c>
      <c r="T11" s="99">
        <v>2.7149999999999999</v>
      </c>
      <c r="U11" s="99">
        <v>4.43</v>
      </c>
      <c r="V11" s="99">
        <v>1.4625000000000001</v>
      </c>
      <c r="W11" s="99">
        <v>2.1100000000000003</v>
      </c>
      <c r="X11" s="99">
        <v>1.7625000000000002</v>
      </c>
      <c r="Y11" s="99">
        <v>20.597500000000004</v>
      </c>
      <c r="Z11" s="99">
        <v>5.0825000000000005</v>
      </c>
      <c r="AA11" s="99">
        <v>2.96</v>
      </c>
      <c r="AB11" s="99">
        <v>1.7175</v>
      </c>
      <c r="AC11" s="99">
        <v>3.1124999999999998</v>
      </c>
      <c r="AD11" s="99">
        <v>2.1150000000000002</v>
      </c>
      <c r="AE11" s="92">
        <v>644.125</v>
      </c>
      <c r="AF11" s="92">
        <v>332933</v>
      </c>
      <c r="AG11" s="100">
        <v>5.1296250000000141</v>
      </c>
      <c r="AH11" s="92">
        <v>1365.6070234179206</v>
      </c>
      <c r="AI11" s="99">
        <v>176.60873363490458</v>
      </c>
      <c r="AJ11" s="99" t="s">
        <v>837</v>
      </c>
      <c r="AK11" s="99" t="s">
        <v>837</v>
      </c>
      <c r="AL11" s="99">
        <v>176.60873363490458</v>
      </c>
      <c r="AM11" s="99">
        <v>189.40053750000001</v>
      </c>
      <c r="AN11" s="99">
        <v>52.1875</v>
      </c>
      <c r="AO11" s="101">
        <v>3.5258124999999998</v>
      </c>
      <c r="AP11" s="99">
        <v>78</v>
      </c>
      <c r="AQ11" s="99">
        <v>81.95</v>
      </c>
      <c r="AR11" s="99">
        <v>80.775000000000006</v>
      </c>
      <c r="AS11" s="99">
        <v>9.6724999999999994</v>
      </c>
      <c r="AT11" s="99">
        <v>507.22749999999996</v>
      </c>
      <c r="AU11" s="99">
        <v>4.375</v>
      </c>
      <c r="AV11" s="99">
        <v>9.64</v>
      </c>
      <c r="AW11" s="99">
        <v>4.5675000000000008</v>
      </c>
      <c r="AX11" s="99">
        <v>17.112500000000001</v>
      </c>
      <c r="AY11" s="99">
        <v>37.25</v>
      </c>
      <c r="AZ11" s="99">
        <v>2.4525000000000001</v>
      </c>
      <c r="BA11" s="99">
        <v>1.1550000000000002</v>
      </c>
      <c r="BB11" s="99">
        <v>14.085000000000001</v>
      </c>
      <c r="BC11" s="99">
        <v>28.462499999999999</v>
      </c>
      <c r="BD11" s="99">
        <v>20.774999999999999</v>
      </c>
      <c r="BE11" s="99">
        <v>29.4</v>
      </c>
      <c r="BF11" s="99">
        <v>81.457499999999996</v>
      </c>
      <c r="BG11" s="99">
        <v>10.625</v>
      </c>
      <c r="BH11" s="99">
        <v>13.387499999999999</v>
      </c>
      <c r="BI11" s="99">
        <v>15.4575</v>
      </c>
      <c r="BJ11" s="99">
        <v>3.2875000000000001</v>
      </c>
      <c r="BK11" s="99">
        <v>44.4375</v>
      </c>
      <c r="BL11" s="99">
        <v>10.462499999999999</v>
      </c>
      <c r="BM11" s="99">
        <v>9.0874999999999986</v>
      </c>
    </row>
    <row r="12" spans="1:65" x14ac:dyDescent="0.25">
      <c r="A12" s="13">
        <v>126620500</v>
      </c>
      <c r="B12" s="14" t="s">
        <v>182</v>
      </c>
      <c r="C12" s="14" t="s">
        <v>195</v>
      </c>
      <c r="D12" s="14" t="s">
        <v>196</v>
      </c>
      <c r="E12" s="99">
        <v>14.095000000000001</v>
      </c>
      <c r="F12" s="99">
        <v>5.2074999999999996</v>
      </c>
      <c r="G12" s="99">
        <v>4.8849999999999998</v>
      </c>
      <c r="H12" s="99">
        <v>1.5274999999999999</v>
      </c>
      <c r="I12" s="99">
        <v>1.075</v>
      </c>
      <c r="J12" s="99">
        <v>2.7925</v>
      </c>
      <c r="K12" s="99">
        <v>2.7574999999999998</v>
      </c>
      <c r="L12" s="99">
        <v>1.2475000000000001</v>
      </c>
      <c r="M12" s="99">
        <v>4.3449999999999998</v>
      </c>
      <c r="N12" s="99">
        <v>3.8025000000000002</v>
      </c>
      <c r="O12" s="99">
        <v>0.61</v>
      </c>
      <c r="P12" s="99">
        <v>1.88</v>
      </c>
      <c r="Q12" s="99">
        <v>4.1124999999999998</v>
      </c>
      <c r="R12" s="99">
        <v>4.0075000000000003</v>
      </c>
      <c r="S12" s="99">
        <v>5.37</v>
      </c>
      <c r="T12" s="99">
        <v>2.8374999999999999</v>
      </c>
      <c r="U12" s="99">
        <v>4.4674999999999994</v>
      </c>
      <c r="V12" s="99">
        <v>1.3225</v>
      </c>
      <c r="W12" s="99">
        <v>2.1825000000000001</v>
      </c>
      <c r="X12" s="99">
        <v>1.8075000000000001</v>
      </c>
      <c r="Y12" s="99">
        <v>19.592500000000001</v>
      </c>
      <c r="Z12" s="99">
        <v>4.9574999999999996</v>
      </c>
      <c r="AA12" s="99">
        <v>3.2850000000000001</v>
      </c>
      <c r="AB12" s="99">
        <v>1.2675000000000001</v>
      </c>
      <c r="AC12" s="99">
        <v>3.3699999999999997</v>
      </c>
      <c r="AD12" s="99">
        <v>2.3249999999999997</v>
      </c>
      <c r="AE12" s="92">
        <v>1065.895</v>
      </c>
      <c r="AF12" s="92">
        <v>353689</v>
      </c>
      <c r="AG12" s="100">
        <v>4.954750000000022</v>
      </c>
      <c r="AH12" s="92">
        <v>1426.507683548313</v>
      </c>
      <c r="AI12" s="99">
        <v>177.50103051866895</v>
      </c>
      <c r="AJ12" s="99" t="s">
        <v>837</v>
      </c>
      <c r="AK12" s="99" t="s">
        <v>837</v>
      </c>
      <c r="AL12" s="99">
        <v>177.50103051866895</v>
      </c>
      <c r="AM12" s="99">
        <v>186.572925</v>
      </c>
      <c r="AN12" s="99">
        <v>52.480000000000004</v>
      </c>
      <c r="AO12" s="101">
        <v>3.4432499999999999</v>
      </c>
      <c r="AP12" s="99">
        <v>92.457499999999996</v>
      </c>
      <c r="AQ12" s="99">
        <v>124.625</v>
      </c>
      <c r="AR12" s="99">
        <v>102.5</v>
      </c>
      <c r="AS12" s="99">
        <v>9.7225000000000001</v>
      </c>
      <c r="AT12" s="99">
        <v>435.66750000000002</v>
      </c>
      <c r="AU12" s="99">
        <v>4.4399999999999995</v>
      </c>
      <c r="AV12" s="99">
        <v>10.897500000000001</v>
      </c>
      <c r="AW12" s="99">
        <v>4.4175000000000004</v>
      </c>
      <c r="AX12" s="99">
        <v>21.73</v>
      </c>
      <c r="AY12" s="99">
        <v>49.5</v>
      </c>
      <c r="AZ12" s="99">
        <v>2.7050000000000001</v>
      </c>
      <c r="BA12" s="99">
        <v>1.0650000000000002</v>
      </c>
      <c r="BB12" s="99">
        <v>12.65</v>
      </c>
      <c r="BC12" s="99">
        <v>32.712499999999999</v>
      </c>
      <c r="BD12" s="99">
        <v>25.679999999999996</v>
      </c>
      <c r="BE12" s="99">
        <v>28.9175</v>
      </c>
      <c r="BF12" s="99">
        <v>113.2475</v>
      </c>
      <c r="BG12" s="99">
        <v>12.414166666666667</v>
      </c>
      <c r="BH12" s="99">
        <v>12.705</v>
      </c>
      <c r="BI12" s="99">
        <v>20.875</v>
      </c>
      <c r="BJ12" s="99">
        <v>2.8375000000000004</v>
      </c>
      <c r="BK12" s="99">
        <v>55.497500000000002</v>
      </c>
      <c r="BL12" s="99">
        <v>10.325000000000001</v>
      </c>
      <c r="BM12" s="99">
        <v>9.9625000000000004</v>
      </c>
    </row>
    <row r="13" spans="1:65" x14ac:dyDescent="0.25">
      <c r="A13" s="13">
        <v>133660600</v>
      </c>
      <c r="B13" s="14" t="s">
        <v>182</v>
      </c>
      <c r="C13" s="14" t="s">
        <v>197</v>
      </c>
      <c r="D13" s="14" t="s">
        <v>198</v>
      </c>
      <c r="E13" s="99">
        <v>13.212738505786119</v>
      </c>
      <c r="F13" s="99">
        <v>5.0368831010158823</v>
      </c>
      <c r="G13" s="99">
        <v>4.8297221861175634</v>
      </c>
      <c r="H13" s="99">
        <v>1.6596774628190611</v>
      </c>
      <c r="I13" s="99">
        <v>1.0364699061949731</v>
      </c>
      <c r="J13" s="99">
        <v>3.3844581028926042</v>
      </c>
      <c r="K13" s="99">
        <v>2.8389994633074673</v>
      </c>
      <c r="L13" s="99">
        <v>1.1473212052774906</v>
      </c>
      <c r="M13" s="99">
        <v>3.9050517755227867</v>
      </c>
      <c r="N13" s="99">
        <v>3.8433518496985006</v>
      </c>
      <c r="O13" s="99">
        <v>0.6553085859489961</v>
      </c>
      <c r="P13" s="99">
        <v>1.8073629541759129</v>
      </c>
      <c r="Q13" s="99">
        <v>4.2680055809511623</v>
      </c>
      <c r="R13" s="99">
        <v>3.9327457851389216</v>
      </c>
      <c r="S13" s="99">
        <v>4.6680814929718313</v>
      </c>
      <c r="T13" s="99">
        <v>3.3430637630827338</v>
      </c>
      <c r="U13" s="99">
        <v>3.8087953113514335</v>
      </c>
      <c r="V13" s="99">
        <v>1.3570875028793421</v>
      </c>
      <c r="W13" s="99">
        <v>2.1229452342449036</v>
      </c>
      <c r="X13" s="99">
        <v>2.4235226635142704</v>
      </c>
      <c r="Y13" s="99">
        <v>19.433802212264837</v>
      </c>
      <c r="Z13" s="99">
        <v>5.2074139275169049</v>
      </c>
      <c r="AA13" s="99">
        <v>3.6096054433187748</v>
      </c>
      <c r="AB13" s="99">
        <v>1.5316498809218084</v>
      </c>
      <c r="AC13" s="99">
        <v>3.1187075819474135</v>
      </c>
      <c r="AD13" s="99">
        <v>2.2596246239035533</v>
      </c>
      <c r="AE13" s="92">
        <v>934.05717752096848</v>
      </c>
      <c r="AF13" s="92">
        <v>250025.85340247219</v>
      </c>
      <c r="AG13" s="100">
        <v>5.4208440851847923</v>
      </c>
      <c r="AH13" s="92">
        <v>1059.8489771743264</v>
      </c>
      <c r="AI13" s="99" t="s">
        <v>837</v>
      </c>
      <c r="AJ13" s="99">
        <v>117.18488814230558</v>
      </c>
      <c r="AK13" s="99">
        <v>65.48245662436112</v>
      </c>
      <c r="AL13" s="99">
        <v>182.66000000000003</v>
      </c>
      <c r="AM13" s="99">
        <v>184.61817574333654</v>
      </c>
      <c r="AN13" s="99">
        <v>41.416739346382499</v>
      </c>
      <c r="AO13" s="101">
        <v>3.5173202683109128</v>
      </c>
      <c r="AP13" s="99">
        <v>122.04528579522906</v>
      </c>
      <c r="AQ13" s="99">
        <v>107.67113926164686</v>
      </c>
      <c r="AR13" s="99">
        <v>115.28154653008319</v>
      </c>
      <c r="AS13" s="99">
        <v>10.305804360552255</v>
      </c>
      <c r="AT13" s="99">
        <v>507.0626429916183</v>
      </c>
      <c r="AU13" s="99">
        <v>4.9671004247230028</v>
      </c>
      <c r="AV13" s="99">
        <v>10.149718220770382</v>
      </c>
      <c r="AW13" s="99">
        <v>4.4028104117079083</v>
      </c>
      <c r="AX13" s="99">
        <v>18.152028350161981</v>
      </c>
      <c r="AY13" s="99">
        <v>34.828938898691007</v>
      </c>
      <c r="AZ13" s="99">
        <v>1.9087513554758142</v>
      </c>
      <c r="BA13" s="99">
        <v>1.0042426733812309</v>
      </c>
      <c r="BB13" s="99">
        <v>13.332906951885201</v>
      </c>
      <c r="BC13" s="99">
        <v>24.751796203061385</v>
      </c>
      <c r="BD13" s="99">
        <v>20.279331840989691</v>
      </c>
      <c r="BE13" s="99">
        <v>23.669470671128167</v>
      </c>
      <c r="BF13" s="99">
        <v>90.56524905840233</v>
      </c>
      <c r="BG13" s="99">
        <v>8.096035798773265</v>
      </c>
      <c r="BH13" s="99">
        <v>12.682407234383744</v>
      </c>
      <c r="BI13" s="99">
        <v>15.430220582492904</v>
      </c>
      <c r="BJ13" s="99">
        <v>2.5536138817815672</v>
      </c>
      <c r="BK13" s="99">
        <v>54.575085152916444</v>
      </c>
      <c r="BL13" s="99">
        <v>10.473116982008486</v>
      </c>
      <c r="BM13" s="99">
        <v>9.5984673445740842</v>
      </c>
    </row>
    <row r="14" spans="1:65" x14ac:dyDescent="0.25">
      <c r="A14" s="13">
        <v>133860700</v>
      </c>
      <c r="B14" s="14" t="s">
        <v>182</v>
      </c>
      <c r="C14" s="14" t="s">
        <v>199</v>
      </c>
      <c r="D14" s="14" t="s">
        <v>200</v>
      </c>
      <c r="E14" s="99">
        <v>11.555</v>
      </c>
      <c r="F14" s="99">
        <v>4.8425000000000002</v>
      </c>
      <c r="G14" s="99">
        <v>4.6399999999999997</v>
      </c>
      <c r="H14" s="99">
        <v>1.835</v>
      </c>
      <c r="I14" s="99">
        <v>1.04</v>
      </c>
      <c r="J14" s="99">
        <v>2.9925000000000002</v>
      </c>
      <c r="K14" s="99">
        <v>3.2024999999999997</v>
      </c>
      <c r="L14" s="99">
        <v>1.2874999999999999</v>
      </c>
      <c r="M14" s="99">
        <v>4.16</v>
      </c>
      <c r="N14" s="99">
        <v>3.62</v>
      </c>
      <c r="O14" s="99">
        <v>0.63749999999999996</v>
      </c>
      <c r="P14" s="99">
        <v>2.08</v>
      </c>
      <c r="Q14" s="99">
        <v>4.1224999999999996</v>
      </c>
      <c r="R14" s="99">
        <v>3.9325000000000001</v>
      </c>
      <c r="S14" s="99">
        <v>5.2</v>
      </c>
      <c r="T14" s="99">
        <v>2.9024999999999999</v>
      </c>
      <c r="U14" s="99">
        <v>4.4274999999999993</v>
      </c>
      <c r="V14" s="99">
        <v>1.2925</v>
      </c>
      <c r="W14" s="99">
        <v>2.1749999999999998</v>
      </c>
      <c r="X14" s="99">
        <v>1.8374999999999999</v>
      </c>
      <c r="Y14" s="99">
        <v>20.177500000000002</v>
      </c>
      <c r="Z14" s="99">
        <v>5.6574999999999998</v>
      </c>
      <c r="AA14" s="99">
        <v>3.0725000000000002</v>
      </c>
      <c r="AB14" s="99">
        <v>1.3374999999999999</v>
      </c>
      <c r="AC14" s="99">
        <v>3.2875000000000001</v>
      </c>
      <c r="AD14" s="99">
        <v>1.875</v>
      </c>
      <c r="AE14" s="92">
        <v>996.5625</v>
      </c>
      <c r="AF14" s="92">
        <v>324949</v>
      </c>
      <c r="AG14" s="100">
        <v>5.3537500000000193</v>
      </c>
      <c r="AH14" s="92">
        <v>1369.3909029777926</v>
      </c>
      <c r="AI14" s="99">
        <v>184.08050310124901</v>
      </c>
      <c r="AJ14" s="99" t="s">
        <v>837</v>
      </c>
      <c r="AK14" s="99" t="s">
        <v>837</v>
      </c>
      <c r="AL14" s="99">
        <v>184.08050310124901</v>
      </c>
      <c r="AM14" s="99">
        <v>198.50835000000001</v>
      </c>
      <c r="AN14" s="99">
        <v>50.865000000000002</v>
      </c>
      <c r="AO14" s="101">
        <v>3.3963749999999999</v>
      </c>
      <c r="AP14" s="99">
        <v>93.800000000000011</v>
      </c>
      <c r="AQ14" s="99">
        <v>99.082499999999996</v>
      </c>
      <c r="AR14" s="99">
        <v>78.332499999999996</v>
      </c>
      <c r="AS14" s="99">
        <v>10.7675</v>
      </c>
      <c r="AT14" s="99">
        <v>501.83500000000004</v>
      </c>
      <c r="AU14" s="99">
        <v>4.7149999999999999</v>
      </c>
      <c r="AV14" s="99">
        <v>10.889999999999999</v>
      </c>
      <c r="AW14" s="99">
        <v>4.1900000000000004</v>
      </c>
      <c r="AX14" s="99">
        <v>21.65</v>
      </c>
      <c r="AY14" s="99">
        <v>49.45</v>
      </c>
      <c r="AZ14" s="99">
        <v>2.5950000000000002</v>
      </c>
      <c r="BA14" s="99">
        <v>1.08</v>
      </c>
      <c r="BB14" s="99">
        <v>14.184999999999999</v>
      </c>
      <c r="BC14" s="99">
        <v>32.32</v>
      </c>
      <c r="BD14" s="99">
        <v>28.362499999999997</v>
      </c>
      <c r="BE14" s="99">
        <v>35.550000000000004</v>
      </c>
      <c r="BF14" s="99">
        <v>80.085000000000008</v>
      </c>
      <c r="BG14" s="99">
        <v>7.7020833333333343</v>
      </c>
      <c r="BH14" s="99">
        <v>8.1550000000000011</v>
      </c>
      <c r="BI14" s="99">
        <v>11.850000000000001</v>
      </c>
      <c r="BJ14" s="99">
        <v>2.5724999999999998</v>
      </c>
      <c r="BK14" s="99">
        <v>59.207499999999996</v>
      </c>
      <c r="BL14" s="99">
        <v>10.7125</v>
      </c>
      <c r="BM14" s="99">
        <v>10.292499999999999</v>
      </c>
    </row>
    <row r="15" spans="1:65" x14ac:dyDescent="0.25">
      <c r="A15" s="13">
        <v>211260100</v>
      </c>
      <c r="B15" s="14" t="s">
        <v>201</v>
      </c>
      <c r="C15" s="14" t="s">
        <v>202</v>
      </c>
      <c r="D15" s="14" t="s">
        <v>203</v>
      </c>
      <c r="E15" s="99">
        <v>15.795</v>
      </c>
      <c r="F15" s="99">
        <v>6.0074999999999994</v>
      </c>
      <c r="G15" s="99">
        <v>5.4775</v>
      </c>
      <c r="H15" s="99">
        <v>2.338169671513453</v>
      </c>
      <c r="I15" s="99">
        <v>1.645</v>
      </c>
      <c r="J15" s="99">
        <v>3.4400000000000004</v>
      </c>
      <c r="K15" s="99">
        <v>2.9375</v>
      </c>
      <c r="L15" s="99">
        <v>1.7024999999999999</v>
      </c>
      <c r="M15" s="99">
        <v>4.5425000000000004</v>
      </c>
      <c r="N15" s="99">
        <v>4.4400000000000004</v>
      </c>
      <c r="O15" s="99">
        <v>0.92749999999999999</v>
      </c>
      <c r="P15" s="99">
        <v>2.3250000000000002</v>
      </c>
      <c r="Q15" s="99">
        <v>4.8674999999999997</v>
      </c>
      <c r="R15" s="99">
        <v>4.7849999999999993</v>
      </c>
      <c r="S15" s="99">
        <v>6.4950000000000001</v>
      </c>
      <c r="T15" s="99">
        <v>3.88</v>
      </c>
      <c r="U15" s="99">
        <v>5.9400000000000013</v>
      </c>
      <c r="V15" s="99">
        <v>1.7874999999999999</v>
      </c>
      <c r="W15" s="99">
        <v>2.5150000000000001</v>
      </c>
      <c r="X15" s="99">
        <v>2.8724999999999996</v>
      </c>
      <c r="Y15" s="99">
        <v>22.162499999999998</v>
      </c>
      <c r="Z15" s="99">
        <v>7.8</v>
      </c>
      <c r="AA15" s="99">
        <v>4.0625</v>
      </c>
      <c r="AB15" s="99">
        <v>1.6125</v>
      </c>
      <c r="AC15" s="99">
        <v>4.33</v>
      </c>
      <c r="AD15" s="99">
        <v>2.3774999999999999</v>
      </c>
      <c r="AE15" s="92">
        <v>1559.3325</v>
      </c>
      <c r="AF15" s="92">
        <v>663256.75</v>
      </c>
      <c r="AG15" s="100">
        <v>5.3354166666666973</v>
      </c>
      <c r="AH15" s="92">
        <v>2786.4127672658014</v>
      </c>
      <c r="AI15" s="99" t="s">
        <v>837</v>
      </c>
      <c r="AJ15" s="99">
        <v>100.69253921820589</v>
      </c>
      <c r="AK15" s="99">
        <v>131.06547381831979</v>
      </c>
      <c r="AL15" s="99">
        <v>231.76</v>
      </c>
      <c r="AM15" s="99">
        <v>189.09442499999997</v>
      </c>
      <c r="AN15" s="99">
        <v>63.807499999999997</v>
      </c>
      <c r="AO15" s="101">
        <v>4.2949999999999999</v>
      </c>
      <c r="AP15" s="99">
        <v>249.01499999999999</v>
      </c>
      <c r="AQ15" s="99">
        <v>222.78</v>
      </c>
      <c r="AR15" s="99">
        <v>152.35750000000002</v>
      </c>
      <c r="AS15" s="99">
        <v>11.57</v>
      </c>
      <c r="AT15" s="99">
        <v>517.32249999999999</v>
      </c>
      <c r="AU15" s="99">
        <v>5.4224999999999994</v>
      </c>
      <c r="AV15" s="99">
        <v>12.602500000000001</v>
      </c>
      <c r="AW15" s="99">
        <v>7.8550000000000004</v>
      </c>
      <c r="AX15" s="99">
        <v>27.475000000000001</v>
      </c>
      <c r="AY15" s="99">
        <v>53.75</v>
      </c>
      <c r="AZ15" s="99">
        <v>3.2074999999999996</v>
      </c>
      <c r="BA15" s="99">
        <v>1.1975</v>
      </c>
      <c r="BB15" s="99">
        <v>16.707499999999996</v>
      </c>
      <c r="BC15" s="99">
        <v>34.305</v>
      </c>
      <c r="BD15" s="99">
        <v>29.372499999999999</v>
      </c>
      <c r="BE15" s="99">
        <v>33.094999999999999</v>
      </c>
      <c r="BF15" s="99">
        <v>106.25</v>
      </c>
      <c r="BG15" s="99">
        <v>13.727499999999999</v>
      </c>
      <c r="BH15" s="99">
        <v>12.615</v>
      </c>
      <c r="BI15" s="99">
        <v>17.125</v>
      </c>
      <c r="BJ15" s="99">
        <v>3.6074999999999999</v>
      </c>
      <c r="BK15" s="99">
        <v>82.012500000000003</v>
      </c>
      <c r="BL15" s="99">
        <v>11.452500000000001</v>
      </c>
      <c r="BM15" s="99">
        <v>11.9575</v>
      </c>
    </row>
    <row r="16" spans="1:65" x14ac:dyDescent="0.25">
      <c r="A16" s="13">
        <v>221820300</v>
      </c>
      <c r="B16" s="14" t="s">
        <v>201</v>
      </c>
      <c r="C16" s="14" t="s">
        <v>204</v>
      </c>
      <c r="D16" s="14" t="s">
        <v>205</v>
      </c>
      <c r="E16" s="99">
        <v>15.752500000000001</v>
      </c>
      <c r="F16" s="99">
        <v>6.27</v>
      </c>
      <c r="G16" s="99">
        <v>5.51</v>
      </c>
      <c r="H16" s="99">
        <v>1.7950448430941703</v>
      </c>
      <c r="I16" s="99">
        <v>1.3574999999999999</v>
      </c>
      <c r="J16" s="99">
        <v>3.5475000000000003</v>
      </c>
      <c r="K16" s="99">
        <v>2.83</v>
      </c>
      <c r="L16" s="99">
        <v>1.7550000000000001</v>
      </c>
      <c r="M16" s="99">
        <v>4.9424999999999999</v>
      </c>
      <c r="N16" s="99">
        <v>4.9625000000000004</v>
      </c>
      <c r="O16" s="99">
        <v>0.85499999999999998</v>
      </c>
      <c r="P16" s="99">
        <v>2.5125000000000002</v>
      </c>
      <c r="Q16" s="99">
        <v>5.3475000000000001</v>
      </c>
      <c r="R16" s="99">
        <v>4.3650000000000002</v>
      </c>
      <c r="S16" s="99">
        <v>6.3199999999999994</v>
      </c>
      <c r="T16" s="99">
        <v>3.5925000000000002</v>
      </c>
      <c r="U16" s="99">
        <v>5.3100000000000005</v>
      </c>
      <c r="V16" s="99">
        <v>1.6525000000000001</v>
      </c>
      <c r="W16" s="99">
        <v>2.5825</v>
      </c>
      <c r="X16" s="99">
        <v>2.7524999999999999</v>
      </c>
      <c r="Y16" s="99">
        <v>21.852500000000003</v>
      </c>
      <c r="Z16" s="99">
        <v>8.1875</v>
      </c>
      <c r="AA16" s="99">
        <v>3.8125</v>
      </c>
      <c r="AB16" s="99">
        <v>1.6324999999999998</v>
      </c>
      <c r="AC16" s="99">
        <v>4.25</v>
      </c>
      <c r="AD16" s="99">
        <v>2.9649999999999999</v>
      </c>
      <c r="AE16" s="92">
        <v>1407.9575</v>
      </c>
      <c r="AF16" s="92">
        <v>467978</v>
      </c>
      <c r="AG16" s="100">
        <v>5.0330000000000847</v>
      </c>
      <c r="AH16" s="92">
        <v>1900.0796006291484</v>
      </c>
      <c r="AI16" s="99" t="s">
        <v>837</v>
      </c>
      <c r="AJ16" s="99">
        <v>236.99785279000002</v>
      </c>
      <c r="AK16" s="99">
        <v>291.08628374115835</v>
      </c>
      <c r="AL16" s="99">
        <v>528.08999999999992</v>
      </c>
      <c r="AM16" s="99">
        <v>186.09442499999997</v>
      </c>
      <c r="AN16" s="99">
        <v>53.732500000000002</v>
      </c>
      <c r="AO16" s="101">
        <v>4.4782500000000001</v>
      </c>
      <c r="AP16" s="99">
        <v>264.6875</v>
      </c>
      <c r="AQ16" s="99">
        <v>230.95</v>
      </c>
      <c r="AR16" s="99">
        <v>161.85</v>
      </c>
      <c r="AS16" s="99">
        <v>11.7575</v>
      </c>
      <c r="AT16" s="99">
        <v>522.16499999999996</v>
      </c>
      <c r="AU16" s="99">
        <v>5.8975</v>
      </c>
      <c r="AV16" s="99">
        <v>13.290000000000001</v>
      </c>
      <c r="AW16" s="99">
        <v>7.65</v>
      </c>
      <c r="AX16" s="99">
        <v>30.66</v>
      </c>
      <c r="AY16" s="99">
        <v>53.667500000000004</v>
      </c>
      <c r="AZ16" s="99">
        <v>2.9249999999999998</v>
      </c>
      <c r="BA16" s="99">
        <v>1.1875</v>
      </c>
      <c r="BB16" s="99">
        <v>20</v>
      </c>
      <c r="BC16" s="99">
        <v>26.06</v>
      </c>
      <c r="BD16" s="99">
        <v>22.234999999999999</v>
      </c>
      <c r="BE16" s="99">
        <v>31.744999999999997</v>
      </c>
      <c r="BF16" s="99">
        <v>103.125</v>
      </c>
      <c r="BG16" s="99">
        <v>15.99</v>
      </c>
      <c r="BH16" s="99">
        <v>15.087499999999999</v>
      </c>
      <c r="BI16" s="99">
        <v>16.244999999999997</v>
      </c>
      <c r="BJ16" s="99">
        <v>3.35</v>
      </c>
      <c r="BK16" s="99">
        <v>61.642499999999998</v>
      </c>
      <c r="BL16" s="99">
        <v>11.6075</v>
      </c>
      <c r="BM16" s="99">
        <v>10.742500000000001</v>
      </c>
    </row>
    <row r="17" spans="1:65" x14ac:dyDescent="0.25">
      <c r="A17" s="13">
        <v>227940400</v>
      </c>
      <c r="B17" s="14" t="s">
        <v>201</v>
      </c>
      <c r="C17" s="14" t="s">
        <v>206</v>
      </c>
      <c r="D17" s="14" t="s">
        <v>207</v>
      </c>
      <c r="E17" s="99">
        <v>16.651875</v>
      </c>
      <c r="F17" s="99">
        <v>6.073125000000001</v>
      </c>
      <c r="G17" s="99">
        <v>5.6624999999999996</v>
      </c>
      <c r="H17" s="99">
        <v>2.0518289558408069</v>
      </c>
      <c r="I17" s="99">
        <v>1.8274999999999999</v>
      </c>
      <c r="J17" s="99">
        <v>4.0149999999999997</v>
      </c>
      <c r="K17" s="99">
        <v>3.1100000000000003</v>
      </c>
      <c r="L17" s="99">
        <v>1.6225000000000001</v>
      </c>
      <c r="M17" s="99">
        <v>5.3149999999999995</v>
      </c>
      <c r="N17" s="99">
        <v>4.6125000000000007</v>
      </c>
      <c r="O17" s="99">
        <v>0.99</v>
      </c>
      <c r="P17" s="99">
        <v>2.7050000000000001</v>
      </c>
      <c r="Q17" s="99">
        <v>5.5474999999999994</v>
      </c>
      <c r="R17" s="99">
        <v>5.0075000000000003</v>
      </c>
      <c r="S17" s="99">
        <v>6.6174999999999997</v>
      </c>
      <c r="T17" s="99">
        <v>4.09</v>
      </c>
      <c r="U17" s="99">
        <v>5.6187500000000004</v>
      </c>
      <c r="V17" s="99">
        <v>1.8725000000000001</v>
      </c>
      <c r="W17" s="99">
        <v>2.7775000000000003</v>
      </c>
      <c r="X17" s="99">
        <v>2.7349999999999999</v>
      </c>
      <c r="Y17" s="99">
        <v>21.682499999999997</v>
      </c>
      <c r="Z17" s="99">
        <v>8.6650000000000009</v>
      </c>
      <c r="AA17" s="99">
        <v>4.3125</v>
      </c>
      <c r="AB17" s="99">
        <v>2.12</v>
      </c>
      <c r="AC17" s="99">
        <v>4.625</v>
      </c>
      <c r="AD17" s="99">
        <v>3.1724999999999999</v>
      </c>
      <c r="AE17" s="92">
        <v>1748.25</v>
      </c>
      <c r="AF17" s="92">
        <v>670248.75</v>
      </c>
      <c r="AG17" s="100">
        <v>5.2571250000000589</v>
      </c>
      <c r="AH17" s="92">
        <v>2785.1896606948994</v>
      </c>
      <c r="AI17" s="99" t="s">
        <v>837</v>
      </c>
      <c r="AJ17" s="99">
        <v>106.73163755123865</v>
      </c>
      <c r="AK17" s="99">
        <v>178.60354166666667</v>
      </c>
      <c r="AL17" s="99">
        <v>285.33</v>
      </c>
      <c r="AM17" s="99">
        <v>196.29442500000002</v>
      </c>
      <c r="AN17" s="99">
        <v>69.375</v>
      </c>
      <c r="AO17" s="101">
        <v>4.3540000000000001</v>
      </c>
      <c r="AP17" s="99">
        <v>238.345</v>
      </c>
      <c r="AQ17" s="99">
        <v>235.16749999999999</v>
      </c>
      <c r="AR17" s="99">
        <v>163.1875</v>
      </c>
      <c r="AS17" s="99">
        <v>11.904999999999999</v>
      </c>
      <c r="AT17" s="99">
        <v>464.86500000000001</v>
      </c>
      <c r="AU17" s="99">
        <v>5.7149999999999999</v>
      </c>
      <c r="AV17" s="99">
        <v>12.74</v>
      </c>
      <c r="AW17" s="99">
        <v>5.8025000000000002</v>
      </c>
      <c r="AX17" s="99">
        <v>22.4575</v>
      </c>
      <c r="AY17" s="99">
        <v>50.355000000000004</v>
      </c>
      <c r="AZ17" s="99">
        <v>3.5775000000000001</v>
      </c>
      <c r="BA17" s="99">
        <v>1.365</v>
      </c>
      <c r="BB17" s="99">
        <v>16.68</v>
      </c>
      <c r="BC17" s="99">
        <v>47.875</v>
      </c>
      <c r="BD17" s="99">
        <v>31.81</v>
      </c>
      <c r="BE17" s="99">
        <v>47.122500000000002</v>
      </c>
      <c r="BF17" s="99">
        <v>61.625</v>
      </c>
      <c r="BG17" s="99">
        <v>7.3760416666666657</v>
      </c>
      <c r="BH17" s="99">
        <v>12.5</v>
      </c>
      <c r="BI17" s="99">
        <v>15.07</v>
      </c>
      <c r="BJ17" s="99">
        <v>3.74</v>
      </c>
      <c r="BK17" s="99">
        <v>76.777500000000003</v>
      </c>
      <c r="BL17" s="99">
        <v>11.737500000000001</v>
      </c>
      <c r="BM17" s="99">
        <v>13.7525</v>
      </c>
    </row>
    <row r="18" spans="1:65" x14ac:dyDescent="0.25">
      <c r="A18" s="13">
        <v>288888550</v>
      </c>
      <c r="B18" s="14" t="s">
        <v>201</v>
      </c>
      <c r="C18" s="14" t="s">
        <v>865</v>
      </c>
      <c r="D18" s="14" t="s">
        <v>810</v>
      </c>
      <c r="E18" s="99">
        <v>15.85131251526718</v>
      </c>
      <c r="F18" s="99">
        <v>6.9063765166779607</v>
      </c>
      <c r="G18" s="99">
        <v>6.5197854831015576</v>
      </c>
      <c r="H18" s="99">
        <v>2.7105114608785041</v>
      </c>
      <c r="I18" s="99">
        <v>2.9181464471120262</v>
      </c>
      <c r="J18" s="99">
        <v>4.4234031929613105</v>
      </c>
      <c r="K18" s="99">
        <v>3.3149580579961624</v>
      </c>
      <c r="L18" s="99">
        <v>2.921148274190501</v>
      </c>
      <c r="M18" s="99">
        <v>5.6222667035765239</v>
      </c>
      <c r="N18" s="99">
        <v>4.7569565948487789</v>
      </c>
      <c r="O18" s="99">
        <v>1.5274983293575566</v>
      </c>
      <c r="P18" s="99">
        <v>3.7581788444038109</v>
      </c>
      <c r="Q18" s="99">
        <v>5.1421939061395232</v>
      </c>
      <c r="R18" s="99">
        <v>5.0536014625155214</v>
      </c>
      <c r="S18" s="99">
        <v>7.4121852862599908</v>
      </c>
      <c r="T18" s="99">
        <v>5.0190351349716309</v>
      </c>
      <c r="U18" s="99">
        <v>5.5440201033718832</v>
      </c>
      <c r="V18" s="99">
        <v>2.0560252033165831</v>
      </c>
      <c r="W18" s="99">
        <v>2.6470883389796955</v>
      </c>
      <c r="X18" s="99">
        <v>2.9192098514789815</v>
      </c>
      <c r="Y18" s="99">
        <v>22.240957965152163</v>
      </c>
      <c r="Z18" s="99">
        <v>9.5166663568940706</v>
      </c>
      <c r="AA18" s="99">
        <v>4.4064292694499976</v>
      </c>
      <c r="AB18" s="99">
        <v>1.8319053557759224</v>
      </c>
      <c r="AC18" s="99">
        <v>3.8317567614181307</v>
      </c>
      <c r="AD18" s="99">
        <v>3.6275639906769168</v>
      </c>
      <c r="AE18" s="92">
        <v>1576.3693629413383</v>
      </c>
      <c r="AF18" s="92">
        <v>459679.05180673295</v>
      </c>
      <c r="AG18" s="100">
        <v>5.3010446278262826</v>
      </c>
      <c r="AH18" s="92">
        <v>1922.7635737157229</v>
      </c>
      <c r="AI18" s="99" t="s">
        <v>837</v>
      </c>
      <c r="AJ18" s="99">
        <v>83.623486096880455</v>
      </c>
      <c r="AK18" s="99">
        <v>178.36289574176129</v>
      </c>
      <c r="AL18" s="99">
        <v>261.98</v>
      </c>
      <c r="AM18" s="99">
        <v>195.5207449714803</v>
      </c>
      <c r="AN18" s="99">
        <v>79.962938201831108</v>
      </c>
      <c r="AO18" s="101">
        <v>4.8317923443590232</v>
      </c>
      <c r="AP18" s="99">
        <v>243.75076495505445</v>
      </c>
      <c r="AQ18" s="99">
        <v>261.40610733095554</v>
      </c>
      <c r="AR18" s="99">
        <v>154.84838455450947</v>
      </c>
      <c r="AS18" s="99">
        <v>12.234678659393168</v>
      </c>
      <c r="AT18" s="99">
        <v>480.5981280610136</v>
      </c>
      <c r="AU18" s="99">
        <v>7.0950049121140299</v>
      </c>
      <c r="AV18" s="99">
        <v>20.628433195778531</v>
      </c>
      <c r="AW18" s="99">
        <v>6.5846355105205179</v>
      </c>
      <c r="AX18" s="99">
        <v>32.033485890060369</v>
      </c>
      <c r="AY18" s="99">
        <v>54.810675471198834</v>
      </c>
      <c r="AZ18" s="99">
        <v>3.1875411373371256</v>
      </c>
      <c r="BA18" s="99">
        <v>2.5337199507513706</v>
      </c>
      <c r="BB18" s="99">
        <v>14.037002428479262</v>
      </c>
      <c r="BC18" s="99">
        <v>47.448187368663021</v>
      </c>
      <c r="BD18" s="99">
        <v>23.029893679620834</v>
      </c>
      <c r="BE18" s="99">
        <v>56.582051759754307</v>
      </c>
      <c r="BF18" s="99">
        <v>97.082850777115837</v>
      </c>
      <c r="BG18" s="99">
        <v>11.108370724147816</v>
      </c>
      <c r="BH18" s="99">
        <v>12.455899567160914</v>
      </c>
      <c r="BI18" s="99">
        <v>11.807122724311153</v>
      </c>
      <c r="BJ18" s="99">
        <v>3.5282300323276319</v>
      </c>
      <c r="BK18" s="99">
        <v>89.685928572866985</v>
      </c>
      <c r="BL18" s="99">
        <v>13.01792265581426</v>
      </c>
      <c r="BM18" s="99">
        <v>14.59404831144848</v>
      </c>
    </row>
    <row r="19" spans="1:65" x14ac:dyDescent="0.25">
      <c r="A19" s="13">
        <v>429420150</v>
      </c>
      <c r="B19" s="14" t="s">
        <v>208</v>
      </c>
      <c r="C19" s="14" t="s">
        <v>211</v>
      </c>
      <c r="D19" s="14" t="s">
        <v>212</v>
      </c>
      <c r="E19" s="99">
        <v>13.63</v>
      </c>
      <c r="F19" s="99">
        <v>5.1849999999999996</v>
      </c>
      <c r="G19" s="99">
        <v>4.7149999999999999</v>
      </c>
      <c r="H19" s="99">
        <v>1.3006176470588233</v>
      </c>
      <c r="I19" s="99">
        <v>0.99</v>
      </c>
      <c r="J19" s="99">
        <v>2.71</v>
      </c>
      <c r="K19" s="99">
        <v>2.8475000000000001</v>
      </c>
      <c r="L19" s="99">
        <v>1.5649999999999999</v>
      </c>
      <c r="M19" s="99">
        <v>4.3874999999999993</v>
      </c>
      <c r="N19" s="99">
        <v>3.0900000000000003</v>
      </c>
      <c r="O19" s="99">
        <v>0.56000000000000005</v>
      </c>
      <c r="P19" s="99">
        <v>1.5825</v>
      </c>
      <c r="Q19" s="99">
        <v>3.7675000000000001</v>
      </c>
      <c r="R19" s="99">
        <v>3.8150000000000004</v>
      </c>
      <c r="S19" s="99">
        <v>5.5425000000000004</v>
      </c>
      <c r="T19" s="99">
        <v>2.7749999999999999</v>
      </c>
      <c r="U19" s="99">
        <v>4.7225000000000001</v>
      </c>
      <c r="V19" s="99">
        <v>1.3225</v>
      </c>
      <c r="W19" s="99">
        <v>2.0275000000000003</v>
      </c>
      <c r="X19" s="99">
        <v>2.1125000000000003</v>
      </c>
      <c r="Y19" s="99">
        <v>20.305</v>
      </c>
      <c r="Z19" s="99">
        <v>5.5474999999999994</v>
      </c>
      <c r="AA19" s="99">
        <v>3.2925</v>
      </c>
      <c r="AB19" s="99">
        <v>1.3325</v>
      </c>
      <c r="AC19" s="99">
        <v>3.0024999999999999</v>
      </c>
      <c r="AD19" s="99">
        <v>2.1949999999999998</v>
      </c>
      <c r="AE19" s="92">
        <v>1126.2925</v>
      </c>
      <c r="AF19" s="92">
        <v>492225</v>
      </c>
      <c r="AG19" s="100">
        <v>4.8399999999167367</v>
      </c>
      <c r="AH19" s="92">
        <v>1956.6322564582533</v>
      </c>
      <c r="AI19" s="99" t="s">
        <v>837</v>
      </c>
      <c r="AJ19" s="99">
        <v>72.826110374999999</v>
      </c>
      <c r="AK19" s="99">
        <v>79.05967787963948</v>
      </c>
      <c r="AL19" s="99">
        <v>151.88999999999999</v>
      </c>
      <c r="AM19" s="99">
        <v>184.32375000000002</v>
      </c>
      <c r="AN19" s="99">
        <v>53.457499999999996</v>
      </c>
      <c r="AO19" s="101">
        <v>3.5928674181249995</v>
      </c>
      <c r="AP19" s="99">
        <v>97.025000000000006</v>
      </c>
      <c r="AQ19" s="99">
        <v>109.5625</v>
      </c>
      <c r="AR19" s="99">
        <v>102.9175</v>
      </c>
      <c r="AS19" s="99">
        <v>10.4175</v>
      </c>
      <c r="AT19" s="99">
        <v>469.69</v>
      </c>
      <c r="AU19" s="99">
        <v>3.915</v>
      </c>
      <c r="AV19" s="99">
        <v>9.7475000000000005</v>
      </c>
      <c r="AW19" s="99">
        <v>4.1650000000000009</v>
      </c>
      <c r="AX19" s="99">
        <v>19.612500000000001</v>
      </c>
      <c r="AY19" s="99">
        <v>29.605</v>
      </c>
      <c r="AZ19" s="99">
        <v>2.5175000000000001</v>
      </c>
      <c r="BA19" s="99">
        <v>1.1700000000000002</v>
      </c>
      <c r="BB19" s="99">
        <v>14.875</v>
      </c>
      <c r="BC19" s="99">
        <v>26.147499999999997</v>
      </c>
      <c r="BD19" s="99">
        <v>19.664999999999999</v>
      </c>
      <c r="BE19" s="99">
        <v>22.934999999999999</v>
      </c>
      <c r="BF19" s="99">
        <v>60.417500000000004</v>
      </c>
      <c r="BG19" s="99">
        <v>4.7072916666666664</v>
      </c>
      <c r="BH19" s="99">
        <v>9.3049999999999997</v>
      </c>
      <c r="BI19" s="99">
        <v>5</v>
      </c>
      <c r="BJ19" s="99">
        <v>2.7275</v>
      </c>
      <c r="BK19" s="99">
        <v>73.25</v>
      </c>
      <c r="BL19" s="99">
        <v>10.24</v>
      </c>
      <c r="BM19" s="99">
        <v>8.39</v>
      </c>
    </row>
    <row r="20" spans="1:65" x14ac:dyDescent="0.25">
      <c r="A20" s="13">
        <v>422380300</v>
      </c>
      <c r="B20" s="14" t="s">
        <v>208</v>
      </c>
      <c r="C20" s="14" t="s">
        <v>209</v>
      </c>
      <c r="D20" s="14" t="s">
        <v>210</v>
      </c>
      <c r="E20" s="99">
        <v>12.159477994101863</v>
      </c>
      <c r="F20" s="99">
        <v>5.0728517505856958</v>
      </c>
      <c r="G20" s="99">
        <v>4.957337201009584</v>
      </c>
      <c r="H20" s="99">
        <v>1.6666117312860709</v>
      </c>
      <c r="I20" s="99">
        <v>1.2478631172424435</v>
      </c>
      <c r="J20" s="99">
        <v>2.8218669412684712</v>
      </c>
      <c r="K20" s="99">
        <v>3.1321872871765879</v>
      </c>
      <c r="L20" s="99">
        <v>1.6671025248173361</v>
      </c>
      <c r="M20" s="99">
        <v>4.8159356055729976</v>
      </c>
      <c r="N20" s="99">
        <v>3.9379058937098184</v>
      </c>
      <c r="O20" s="99">
        <v>0.65820959479685359</v>
      </c>
      <c r="P20" s="99">
        <v>1.5508260106862006</v>
      </c>
      <c r="Q20" s="99">
        <v>4.3312273092476801</v>
      </c>
      <c r="R20" s="99">
        <v>4.2529555587016477</v>
      </c>
      <c r="S20" s="99">
        <v>5.8061649559692139</v>
      </c>
      <c r="T20" s="99">
        <v>3.3453119094429891</v>
      </c>
      <c r="U20" s="99">
        <v>5.0907411917490926</v>
      </c>
      <c r="V20" s="99">
        <v>1.5875988564747108</v>
      </c>
      <c r="W20" s="99">
        <v>2.3183418604186166</v>
      </c>
      <c r="X20" s="99">
        <v>2.3973551737166989</v>
      </c>
      <c r="Y20" s="99">
        <v>22.248734712038654</v>
      </c>
      <c r="Z20" s="99">
        <v>5.6954416800511884</v>
      </c>
      <c r="AA20" s="99">
        <v>3.5705329698421995</v>
      </c>
      <c r="AB20" s="99">
        <v>1.6593670259030435</v>
      </c>
      <c r="AC20" s="99">
        <v>3.2071140560899187</v>
      </c>
      <c r="AD20" s="99">
        <v>2.4137573999777819</v>
      </c>
      <c r="AE20" s="92">
        <v>1801.1197055977318</v>
      </c>
      <c r="AF20" s="92">
        <v>622544.76035321772</v>
      </c>
      <c r="AG20" s="100">
        <v>5.2218366121582349</v>
      </c>
      <c r="AH20" s="92">
        <v>2590.2851923048179</v>
      </c>
      <c r="AI20" s="99" t="s">
        <v>837</v>
      </c>
      <c r="AJ20" s="99">
        <v>81.48075931638283</v>
      </c>
      <c r="AK20" s="99">
        <v>62.323353409195178</v>
      </c>
      <c r="AL20" s="99">
        <v>143.80000000000001</v>
      </c>
      <c r="AM20" s="99">
        <v>185.01635750355186</v>
      </c>
      <c r="AN20" s="99">
        <v>62.55098747934575</v>
      </c>
      <c r="AO20" s="101">
        <v>4.1237573888030674</v>
      </c>
      <c r="AP20" s="99">
        <v>168.76387883032615</v>
      </c>
      <c r="AQ20" s="99">
        <v>130.01241961029683</v>
      </c>
      <c r="AR20" s="99">
        <v>118.83436261205665</v>
      </c>
      <c r="AS20" s="99">
        <v>11.239475241202136</v>
      </c>
      <c r="AT20" s="99">
        <v>483.09987619979438</v>
      </c>
      <c r="AU20" s="99">
        <v>6.8900947701344464</v>
      </c>
      <c r="AV20" s="99">
        <v>14.338188639747029</v>
      </c>
      <c r="AW20" s="99">
        <v>5.0585802658175325</v>
      </c>
      <c r="AX20" s="99">
        <v>27.316510718304276</v>
      </c>
      <c r="AY20" s="99">
        <v>50.006748719344245</v>
      </c>
      <c r="AZ20" s="99">
        <v>2.359961645585535</v>
      </c>
      <c r="BA20" s="99">
        <v>1.0959606666077109</v>
      </c>
      <c r="BB20" s="99">
        <v>15.685230911723774</v>
      </c>
      <c r="BC20" s="99">
        <v>52.123466758790663</v>
      </c>
      <c r="BD20" s="99">
        <v>30.947232381264506</v>
      </c>
      <c r="BE20" s="99">
        <v>47.049566413542948</v>
      </c>
      <c r="BF20" s="99">
        <v>89.874040761317616</v>
      </c>
      <c r="BG20" s="99">
        <v>8.1557723695947608</v>
      </c>
      <c r="BH20" s="99">
        <v>13.11082933866145</v>
      </c>
      <c r="BI20" s="99">
        <v>21.125734931412815</v>
      </c>
      <c r="BJ20" s="99">
        <v>2.4226153276444178</v>
      </c>
      <c r="BK20" s="99">
        <v>58.07667120803255</v>
      </c>
      <c r="BL20" s="99">
        <v>10.444465604840349</v>
      </c>
      <c r="BM20" s="99">
        <v>8.940470365761092</v>
      </c>
    </row>
    <row r="21" spans="1:65" x14ac:dyDescent="0.25">
      <c r="A21" s="13">
        <v>429420400</v>
      </c>
      <c r="B21" s="14" t="s">
        <v>208</v>
      </c>
      <c r="C21" s="14" t="s">
        <v>211</v>
      </c>
      <c r="D21" s="14" t="s">
        <v>213</v>
      </c>
      <c r="E21" s="99">
        <v>15.457500000000001</v>
      </c>
      <c r="F21" s="99">
        <v>5.8574999999999999</v>
      </c>
      <c r="G21" s="99">
        <v>4.96</v>
      </c>
      <c r="H21" s="99">
        <v>1.8387647058823529</v>
      </c>
      <c r="I21" s="99">
        <v>1.5574999999999999</v>
      </c>
      <c r="J21" s="99">
        <v>2.8149999999999999</v>
      </c>
      <c r="K21" s="99">
        <v>3.5125000000000002</v>
      </c>
      <c r="L21" s="99">
        <v>1.7925</v>
      </c>
      <c r="M21" s="99">
        <v>5.4824999999999999</v>
      </c>
      <c r="N21" s="99">
        <v>4.3674999999999997</v>
      </c>
      <c r="O21" s="99">
        <v>0.65749999999999997</v>
      </c>
      <c r="P21" s="99">
        <v>1.5349999999999999</v>
      </c>
      <c r="Q21" s="99">
        <v>5.0274999999999999</v>
      </c>
      <c r="R21" s="99">
        <v>4.5</v>
      </c>
      <c r="S21" s="99">
        <v>6.5950000000000006</v>
      </c>
      <c r="T21" s="99">
        <v>3.87</v>
      </c>
      <c r="U21" s="99">
        <v>5.1974999999999998</v>
      </c>
      <c r="V21" s="99">
        <v>1.7674999999999998</v>
      </c>
      <c r="W21" s="99">
        <v>2.4175</v>
      </c>
      <c r="X21" s="99">
        <v>2.3250000000000002</v>
      </c>
      <c r="Y21" s="99">
        <v>23.245000000000001</v>
      </c>
      <c r="Z21" s="99">
        <v>6.1349999999999998</v>
      </c>
      <c r="AA21" s="99">
        <v>3.6224999999999996</v>
      </c>
      <c r="AB21" s="99">
        <v>1.9875000000000003</v>
      </c>
      <c r="AC21" s="99">
        <v>4.1399999999999997</v>
      </c>
      <c r="AD21" s="99">
        <v>2.5649999999999999</v>
      </c>
      <c r="AE21" s="92">
        <v>1475</v>
      </c>
      <c r="AF21" s="92">
        <v>1017285.5</v>
      </c>
      <c r="AG21" s="100">
        <v>5.2387500000000315</v>
      </c>
      <c r="AH21" s="92">
        <v>4225.3246642026643</v>
      </c>
      <c r="AI21" s="99">
        <v>147.64784212210026</v>
      </c>
      <c r="AJ21" s="99" t="s">
        <v>837</v>
      </c>
      <c r="AK21" s="99" t="s">
        <v>837</v>
      </c>
      <c r="AL21" s="99">
        <v>147.64784212210026</v>
      </c>
      <c r="AM21" s="99">
        <v>184.32375000000002</v>
      </c>
      <c r="AN21" s="99">
        <v>38.97</v>
      </c>
      <c r="AO21" s="101">
        <v>4.3228825818749996</v>
      </c>
      <c r="AP21" s="99">
        <v>118.5325</v>
      </c>
      <c r="AQ21" s="99">
        <v>107.57250000000001</v>
      </c>
      <c r="AR21" s="99">
        <v>108.4175</v>
      </c>
      <c r="AS21" s="99">
        <v>11.184999999999999</v>
      </c>
      <c r="AT21" s="99">
        <v>469.73500000000001</v>
      </c>
      <c r="AU21" s="99">
        <v>6.99</v>
      </c>
      <c r="AV21" s="99">
        <v>12.817499999999999</v>
      </c>
      <c r="AW21" s="99">
        <v>5.0150000000000006</v>
      </c>
      <c r="AX21" s="99">
        <v>19.375</v>
      </c>
      <c r="AY21" s="99">
        <v>44.480000000000004</v>
      </c>
      <c r="AZ21" s="99">
        <v>2.7475000000000005</v>
      </c>
      <c r="BA21" s="99">
        <v>1.3350000000000002</v>
      </c>
      <c r="BB21" s="99">
        <v>15.182499999999999</v>
      </c>
      <c r="BC21" s="99">
        <v>52.375</v>
      </c>
      <c r="BD21" s="99">
        <v>39.6875</v>
      </c>
      <c r="BE21" s="99">
        <v>48.282499999999999</v>
      </c>
      <c r="BF21" s="99">
        <v>78.125</v>
      </c>
      <c r="BG21" s="99">
        <v>11</v>
      </c>
      <c r="BH21" s="99">
        <v>10.157500000000001</v>
      </c>
      <c r="BI21" s="99">
        <v>17.6675</v>
      </c>
      <c r="BJ21" s="99">
        <v>3.9025000000000003</v>
      </c>
      <c r="BK21" s="99">
        <v>70.375</v>
      </c>
      <c r="BL21" s="99">
        <v>11.91</v>
      </c>
      <c r="BM21" s="99">
        <v>12.3475</v>
      </c>
    </row>
    <row r="22" spans="1:65" x14ac:dyDescent="0.25">
      <c r="A22" s="13">
        <v>438060600</v>
      </c>
      <c r="B22" s="14" t="s">
        <v>208</v>
      </c>
      <c r="C22" s="14" t="s">
        <v>214</v>
      </c>
      <c r="D22" s="14" t="s">
        <v>215</v>
      </c>
      <c r="E22" s="99">
        <v>14.2325</v>
      </c>
      <c r="F22" s="99">
        <v>5.6875</v>
      </c>
      <c r="G22" s="99">
        <v>4.8224999999999998</v>
      </c>
      <c r="H22" s="99">
        <v>1.5642058823529412</v>
      </c>
      <c r="I22" s="99">
        <v>1.1225000000000001</v>
      </c>
      <c r="J22" s="99">
        <v>2.7425000000000002</v>
      </c>
      <c r="K22" s="99">
        <v>3.09</v>
      </c>
      <c r="L22" s="99">
        <v>1.3374999999999999</v>
      </c>
      <c r="M22" s="99">
        <v>4.49</v>
      </c>
      <c r="N22" s="99">
        <v>3.3825000000000003</v>
      </c>
      <c r="O22" s="99">
        <v>0.62749999999999995</v>
      </c>
      <c r="P22" s="99">
        <v>1.7799999999999998</v>
      </c>
      <c r="Q22" s="99">
        <v>3.9074999999999998</v>
      </c>
      <c r="R22" s="99">
        <v>4.085</v>
      </c>
      <c r="S22" s="99">
        <v>6.0024999999999995</v>
      </c>
      <c r="T22" s="99">
        <v>2.9675000000000002</v>
      </c>
      <c r="U22" s="99">
        <v>4.6900000000000004</v>
      </c>
      <c r="V22" s="99">
        <v>1.4500000000000002</v>
      </c>
      <c r="W22" s="99">
        <v>2.1549999999999998</v>
      </c>
      <c r="X22" s="99">
        <v>1.855</v>
      </c>
      <c r="Y22" s="99">
        <v>20.182500000000001</v>
      </c>
      <c r="Z22" s="99">
        <v>6.0924999999999994</v>
      </c>
      <c r="AA22" s="99">
        <v>3.1425000000000001</v>
      </c>
      <c r="AB22" s="99">
        <v>1.355</v>
      </c>
      <c r="AC22" s="99">
        <v>3.5474999999999999</v>
      </c>
      <c r="AD22" s="99">
        <v>2.2275</v>
      </c>
      <c r="AE22" s="92">
        <v>2117.7474999999999</v>
      </c>
      <c r="AF22" s="92">
        <v>504169.5</v>
      </c>
      <c r="AG22" s="100">
        <v>5.1762500000000573</v>
      </c>
      <c r="AH22" s="92">
        <v>2092.3978812428213</v>
      </c>
      <c r="AI22" s="99">
        <v>188.80912311892047</v>
      </c>
      <c r="AJ22" s="99" t="s">
        <v>837</v>
      </c>
      <c r="AK22" s="99" t="s">
        <v>837</v>
      </c>
      <c r="AL22" s="99">
        <v>188.80912311892047</v>
      </c>
      <c r="AM22" s="99">
        <v>187.01478750000001</v>
      </c>
      <c r="AN22" s="99">
        <v>57.112500000000004</v>
      </c>
      <c r="AO22" s="101">
        <v>4.0735625000000004</v>
      </c>
      <c r="AP22" s="99">
        <v>117.5625</v>
      </c>
      <c r="AQ22" s="99">
        <v>99</v>
      </c>
      <c r="AR22" s="99">
        <v>102.625</v>
      </c>
      <c r="AS22" s="99">
        <v>12.877500000000001</v>
      </c>
      <c r="AT22" s="99">
        <v>471.4</v>
      </c>
      <c r="AU22" s="99">
        <v>4.4775</v>
      </c>
      <c r="AV22" s="99">
        <v>12.170000000000002</v>
      </c>
      <c r="AW22" s="99">
        <v>4.4225000000000003</v>
      </c>
      <c r="AX22" s="99">
        <v>18.9375</v>
      </c>
      <c r="AY22" s="99">
        <v>51.25</v>
      </c>
      <c r="AZ22" s="99">
        <v>2.4224999999999999</v>
      </c>
      <c r="BA22" s="99">
        <v>1.0575000000000001</v>
      </c>
      <c r="BB22" s="99">
        <v>12.572500000000002</v>
      </c>
      <c r="BC22" s="99">
        <v>20.5625</v>
      </c>
      <c r="BD22" s="99">
        <v>22.022500000000001</v>
      </c>
      <c r="BE22" s="99">
        <v>28.807499999999997</v>
      </c>
      <c r="BF22" s="99">
        <v>77.62</v>
      </c>
      <c r="BG22" s="99">
        <v>9.99</v>
      </c>
      <c r="BH22" s="99">
        <v>10.210000000000001</v>
      </c>
      <c r="BI22" s="99">
        <v>17.022500000000001</v>
      </c>
      <c r="BJ22" s="99">
        <v>2.5199999999999996</v>
      </c>
      <c r="BK22" s="99">
        <v>60.625</v>
      </c>
      <c r="BL22" s="99">
        <v>10.922499999999999</v>
      </c>
      <c r="BM22" s="99">
        <v>9.7650000000000006</v>
      </c>
    </row>
    <row r="23" spans="1:65" x14ac:dyDescent="0.25">
      <c r="A23" s="13">
        <v>439150650</v>
      </c>
      <c r="B23" s="14" t="s">
        <v>208</v>
      </c>
      <c r="C23" s="14" t="s">
        <v>217</v>
      </c>
      <c r="D23" s="14" t="s">
        <v>218</v>
      </c>
      <c r="E23" s="99">
        <v>13.6175</v>
      </c>
      <c r="F23" s="99">
        <v>4.7750000000000004</v>
      </c>
      <c r="G23" s="99">
        <v>4.6775000000000002</v>
      </c>
      <c r="H23" s="99">
        <v>1.7217941176470588</v>
      </c>
      <c r="I23" s="99">
        <v>1.135</v>
      </c>
      <c r="J23" s="99">
        <v>2.7324999999999999</v>
      </c>
      <c r="K23" s="99">
        <v>3.105</v>
      </c>
      <c r="L23" s="99">
        <v>1.2749999999999999</v>
      </c>
      <c r="M23" s="99">
        <v>4.2225000000000001</v>
      </c>
      <c r="N23" s="99">
        <v>3.415</v>
      </c>
      <c r="O23" s="99">
        <v>0.66749999999999998</v>
      </c>
      <c r="P23" s="99">
        <v>1.61</v>
      </c>
      <c r="Q23" s="99">
        <v>4.1924999999999999</v>
      </c>
      <c r="R23" s="99">
        <v>4.0674999999999999</v>
      </c>
      <c r="S23" s="99">
        <v>5.8475000000000001</v>
      </c>
      <c r="T23" s="99">
        <v>3.1475</v>
      </c>
      <c r="U23" s="99">
        <v>4.8975</v>
      </c>
      <c r="V23" s="99">
        <v>1.4100000000000001</v>
      </c>
      <c r="W23" s="99">
        <v>2.1349999999999998</v>
      </c>
      <c r="X23" s="99">
        <v>1.8374999999999999</v>
      </c>
      <c r="Y23" s="99">
        <v>20.4725</v>
      </c>
      <c r="Z23" s="99">
        <v>5.5750000000000002</v>
      </c>
      <c r="AA23" s="99">
        <v>3.4175000000000004</v>
      </c>
      <c r="AB23" s="99">
        <v>1.605</v>
      </c>
      <c r="AC23" s="99">
        <v>3.5</v>
      </c>
      <c r="AD23" s="99">
        <v>2.41</v>
      </c>
      <c r="AE23" s="92">
        <v>1805.2075</v>
      </c>
      <c r="AF23" s="92">
        <v>677682</v>
      </c>
      <c r="AG23" s="100">
        <v>5.2700000000000289</v>
      </c>
      <c r="AH23" s="92">
        <v>2843.7206142754048</v>
      </c>
      <c r="AI23" s="99" t="s">
        <v>837</v>
      </c>
      <c r="AJ23" s="99">
        <v>82.090762399316446</v>
      </c>
      <c r="AK23" s="99">
        <v>67.283858162268984</v>
      </c>
      <c r="AL23" s="99">
        <v>149.37</v>
      </c>
      <c r="AM23" s="99">
        <v>186.57375000000002</v>
      </c>
      <c r="AN23" s="99">
        <v>61.765000000000001</v>
      </c>
      <c r="AO23" s="101">
        <v>4.1150000000000002</v>
      </c>
      <c r="AP23" s="99">
        <v>102.7075</v>
      </c>
      <c r="AQ23" s="99">
        <v>109.6425</v>
      </c>
      <c r="AR23" s="99">
        <v>98.042500000000004</v>
      </c>
      <c r="AS23" s="99">
        <v>10.35</v>
      </c>
      <c r="AT23" s="99">
        <v>499.4325</v>
      </c>
      <c r="AU23" s="99">
        <v>7.0650000000000004</v>
      </c>
      <c r="AV23" s="99">
        <v>12.39</v>
      </c>
      <c r="AW23" s="99">
        <v>4.9575000000000005</v>
      </c>
      <c r="AX23" s="99">
        <v>24.747499999999999</v>
      </c>
      <c r="AY23" s="99">
        <v>57.582499999999996</v>
      </c>
      <c r="AZ23" s="99">
        <v>2.2599999999999998</v>
      </c>
      <c r="BA23" s="99">
        <v>1.1549999999999998</v>
      </c>
      <c r="BB23" s="99">
        <v>16.675000000000001</v>
      </c>
      <c r="BC23" s="99">
        <v>49.082499999999996</v>
      </c>
      <c r="BD23" s="99">
        <v>37.265000000000001</v>
      </c>
      <c r="BE23" s="99">
        <v>48.414999999999992</v>
      </c>
      <c r="BF23" s="99">
        <v>102.49</v>
      </c>
      <c r="BG23" s="99">
        <v>8.762083333333333</v>
      </c>
      <c r="BH23" s="99">
        <v>9.8800000000000008</v>
      </c>
      <c r="BI23" s="99">
        <v>14.4175</v>
      </c>
      <c r="BJ23" s="99">
        <v>3.5900000000000003</v>
      </c>
      <c r="BK23" s="99">
        <v>55.4375</v>
      </c>
      <c r="BL23" s="99">
        <v>10.7575</v>
      </c>
      <c r="BM23" s="99">
        <v>8.3324999999999996</v>
      </c>
    </row>
    <row r="24" spans="1:65" x14ac:dyDescent="0.25">
      <c r="A24" s="13">
        <v>438060750</v>
      </c>
      <c r="B24" s="14" t="s">
        <v>208</v>
      </c>
      <c r="C24" s="14" t="s">
        <v>214</v>
      </c>
      <c r="D24" s="14" t="s">
        <v>216</v>
      </c>
      <c r="E24" s="99">
        <v>13.06</v>
      </c>
      <c r="F24" s="99">
        <v>4.2687499999999998</v>
      </c>
      <c r="G24" s="99">
        <v>4.625</v>
      </c>
      <c r="H24" s="99">
        <v>1.6147058823529412</v>
      </c>
      <c r="I24" s="99">
        <v>1.22875</v>
      </c>
      <c r="J24" s="99">
        <v>2.7649999999999997</v>
      </c>
      <c r="K24" s="99">
        <v>2.7574999999999998</v>
      </c>
      <c r="L24" s="99">
        <v>1.2400000000000002</v>
      </c>
      <c r="M24" s="99">
        <v>4.4175000000000004</v>
      </c>
      <c r="N24" s="99">
        <v>2.7837499999999999</v>
      </c>
      <c r="O24" s="99">
        <v>0.57125000000000004</v>
      </c>
      <c r="P24" s="99">
        <v>1.34</v>
      </c>
      <c r="Q24" s="99">
        <v>3.69875</v>
      </c>
      <c r="R24" s="99">
        <v>3.2712499999999998</v>
      </c>
      <c r="S24" s="99">
        <v>5.5862500000000006</v>
      </c>
      <c r="T24" s="99">
        <v>2.7324999999999999</v>
      </c>
      <c r="U24" s="99">
        <v>4.82125</v>
      </c>
      <c r="V24" s="99">
        <v>1.4137499999999998</v>
      </c>
      <c r="W24" s="99">
        <v>2.3587500000000006</v>
      </c>
      <c r="X24" s="99">
        <v>1.9737500000000001</v>
      </c>
      <c r="Y24" s="99">
        <v>20.857500000000002</v>
      </c>
      <c r="Z24" s="99">
        <v>4.8512500000000003</v>
      </c>
      <c r="AA24" s="99">
        <v>2.95</v>
      </c>
      <c r="AB24" s="99">
        <v>1.3262499999999999</v>
      </c>
      <c r="AC24" s="99">
        <v>2.68</v>
      </c>
      <c r="AD24" s="99">
        <v>1.7450000000000001</v>
      </c>
      <c r="AE24" s="92">
        <v>1686.25</v>
      </c>
      <c r="AF24" s="92">
        <v>436995.5</v>
      </c>
      <c r="AG24" s="100">
        <v>4.6920833333333523</v>
      </c>
      <c r="AH24" s="92">
        <v>1712.7214583213331</v>
      </c>
      <c r="AI24" s="99" t="s">
        <v>837</v>
      </c>
      <c r="AJ24" s="99">
        <v>196.06539438661397</v>
      </c>
      <c r="AK24" s="99">
        <v>70.127535184749732</v>
      </c>
      <c r="AL24" s="99">
        <v>266.2</v>
      </c>
      <c r="AM24" s="99">
        <v>185.40375</v>
      </c>
      <c r="AN24" s="99">
        <v>36.664999999999999</v>
      </c>
      <c r="AO24" s="101">
        <v>3.9657499999999999</v>
      </c>
      <c r="AP24" s="99">
        <v>76.33</v>
      </c>
      <c r="AQ24" s="99">
        <v>78.960000000000008</v>
      </c>
      <c r="AR24" s="99">
        <v>102.875</v>
      </c>
      <c r="AS24" s="99">
        <v>10.41</v>
      </c>
      <c r="AT24" s="99">
        <v>473.26</v>
      </c>
      <c r="AU24" s="99">
        <v>5.4400000000000013</v>
      </c>
      <c r="AV24" s="99">
        <v>12.815</v>
      </c>
      <c r="AW24" s="99">
        <v>4.4150000000000009</v>
      </c>
      <c r="AX24" s="99">
        <v>20.5</v>
      </c>
      <c r="AY24" s="99">
        <v>32.78</v>
      </c>
      <c r="AZ24" s="99">
        <v>2.0974999999999997</v>
      </c>
      <c r="BA24" s="99">
        <v>1.1375</v>
      </c>
      <c r="BB24" s="99">
        <v>12.49</v>
      </c>
      <c r="BC24" s="99">
        <v>25.747499999999999</v>
      </c>
      <c r="BD24" s="99">
        <v>26.414999999999999</v>
      </c>
      <c r="BE24" s="99">
        <v>25.264999999999997</v>
      </c>
      <c r="BF24" s="99">
        <v>96.335000000000008</v>
      </c>
      <c r="BG24" s="99">
        <v>8.5568749999999998</v>
      </c>
      <c r="BH24" s="99">
        <v>11.74</v>
      </c>
      <c r="BI24" s="99">
        <v>19.875</v>
      </c>
      <c r="BJ24" s="99">
        <v>2.6850000000000001</v>
      </c>
      <c r="BK24" s="99">
        <v>55.94</v>
      </c>
      <c r="BL24" s="99">
        <v>10.422499999999999</v>
      </c>
      <c r="BM24" s="99">
        <v>8.0274999999999999</v>
      </c>
    </row>
    <row r="25" spans="1:65" x14ac:dyDescent="0.25">
      <c r="A25" s="13">
        <v>446060850</v>
      </c>
      <c r="B25" s="14" t="s">
        <v>208</v>
      </c>
      <c r="C25" s="14" t="s">
        <v>219</v>
      </c>
      <c r="D25" s="14" t="s">
        <v>220</v>
      </c>
      <c r="E25" s="99">
        <v>12.3825</v>
      </c>
      <c r="F25" s="99">
        <v>5.2475000000000005</v>
      </c>
      <c r="G25" s="99">
        <v>4.7025000000000006</v>
      </c>
      <c r="H25" s="99">
        <v>1.4267058823529413</v>
      </c>
      <c r="I25" s="99">
        <v>1.2650000000000001</v>
      </c>
      <c r="J25" s="99">
        <v>2.9699999999999998</v>
      </c>
      <c r="K25" s="99">
        <v>2.8925000000000001</v>
      </c>
      <c r="L25" s="99">
        <v>1.3900000000000001</v>
      </c>
      <c r="M25" s="99">
        <v>4.46</v>
      </c>
      <c r="N25" s="99">
        <v>3.83</v>
      </c>
      <c r="O25" s="99">
        <v>0.70750000000000002</v>
      </c>
      <c r="P25" s="99">
        <v>1.5375000000000001</v>
      </c>
      <c r="Q25" s="99">
        <v>4.2975000000000003</v>
      </c>
      <c r="R25" s="99">
        <v>4.1399999999999997</v>
      </c>
      <c r="S25" s="99">
        <v>6.1425000000000001</v>
      </c>
      <c r="T25" s="99">
        <v>2.9925000000000002</v>
      </c>
      <c r="U25" s="99">
        <v>5.05</v>
      </c>
      <c r="V25" s="99">
        <v>1.4175</v>
      </c>
      <c r="W25" s="99">
        <v>2.3725000000000001</v>
      </c>
      <c r="X25" s="99">
        <v>2.2824999999999998</v>
      </c>
      <c r="Y25" s="99">
        <v>19.659999999999997</v>
      </c>
      <c r="Z25" s="99">
        <v>5.5975000000000001</v>
      </c>
      <c r="AA25" s="99">
        <v>3.4625000000000004</v>
      </c>
      <c r="AB25" s="99">
        <v>1.5325</v>
      </c>
      <c r="AC25" s="99">
        <v>3.4225000000000003</v>
      </c>
      <c r="AD25" s="99">
        <v>2.4249999999999998</v>
      </c>
      <c r="AE25" s="92">
        <v>1413.2550000000001</v>
      </c>
      <c r="AF25" s="92">
        <v>484658.5</v>
      </c>
      <c r="AG25" s="100">
        <v>5.1529166666667168</v>
      </c>
      <c r="AH25" s="92">
        <v>1996.9478217651736</v>
      </c>
      <c r="AI25" s="99" t="s">
        <v>837</v>
      </c>
      <c r="AJ25" s="99">
        <v>109.26916634228611</v>
      </c>
      <c r="AK25" s="99">
        <v>70.301295468061326</v>
      </c>
      <c r="AL25" s="99">
        <v>179.57</v>
      </c>
      <c r="AM25" s="99">
        <v>187.63717500000001</v>
      </c>
      <c r="AN25" s="99">
        <v>59.519999999999996</v>
      </c>
      <c r="AO25" s="101">
        <v>3.8711250000000001</v>
      </c>
      <c r="AP25" s="99">
        <v>110.155</v>
      </c>
      <c r="AQ25" s="99">
        <v>137.78749999999999</v>
      </c>
      <c r="AR25" s="99">
        <v>101.5</v>
      </c>
      <c r="AS25" s="99">
        <v>10.735000000000001</v>
      </c>
      <c r="AT25" s="99">
        <v>422.27000000000004</v>
      </c>
      <c r="AU25" s="99">
        <v>6.6825000000000001</v>
      </c>
      <c r="AV25" s="99">
        <v>12.99</v>
      </c>
      <c r="AW25" s="99">
        <v>4.6125000000000007</v>
      </c>
      <c r="AX25" s="99">
        <v>25.25</v>
      </c>
      <c r="AY25" s="99">
        <v>41.292500000000004</v>
      </c>
      <c r="AZ25" s="99">
        <v>2.8250000000000002</v>
      </c>
      <c r="BA25" s="99">
        <v>1.2575000000000001</v>
      </c>
      <c r="BB25" s="99">
        <v>18.95</v>
      </c>
      <c r="BC25" s="99">
        <v>38.765000000000001</v>
      </c>
      <c r="BD25" s="99">
        <v>31.88</v>
      </c>
      <c r="BE25" s="99">
        <v>32.825000000000003</v>
      </c>
      <c r="BF25" s="99">
        <v>80.467500000000001</v>
      </c>
      <c r="BG25" s="99">
        <v>11.75</v>
      </c>
      <c r="BH25" s="99">
        <v>11.555</v>
      </c>
      <c r="BI25" s="99">
        <v>9.5399999999999991</v>
      </c>
      <c r="BJ25" s="99">
        <v>3.52</v>
      </c>
      <c r="BK25" s="99">
        <v>69.375</v>
      </c>
      <c r="BL25" s="99">
        <v>10.6775</v>
      </c>
      <c r="BM25" s="99">
        <v>9.8849999999999998</v>
      </c>
    </row>
    <row r="26" spans="1:65" x14ac:dyDescent="0.25">
      <c r="A26" s="13">
        <v>449740900</v>
      </c>
      <c r="B26" s="14" t="s">
        <v>208</v>
      </c>
      <c r="C26" s="14" t="s">
        <v>221</v>
      </c>
      <c r="D26" s="14" t="s">
        <v>222</v>
      </c>
      <c r="E26" s="99">
        <v>11.704280564185755</v>
      </c>
      <c r="F26" s="99">
        <v>5.2093402089908647</v>
      </c>
      <c r="G26" s="99">
        <v>5.1569412639284948</v>
      </c>
      <c r="H26" s="99">
        <v>1.5819837871335536</v>
      </c>
      <c r="I26" s="99">
        <v>1.3410490879303421</v>
      </c>
      <c r="J26" s="99">
        <v>2.3354602163514637</v>
      </c>
      <c r="K26" s="99">
        <v>3.37438376646121</v>
      </c>
      <c r="L26" s="99">
        <v>1.4142526331259475</v>
      </c>
      <c r="M26" s="99">
        <v>4.4374449125936142</v>
      </c>
      <c r="N26" s="99">
        <v>3.2151109710045045</v>
      </c>
      <c r="O26" s="99">
        <v>0.62360541063394082</v>
      </c>
      <c r="P26" s="99">
        <v>1.4483510914473994</v>
      </c>
      <c r="Q26" s="99">
        <v>3.6578205704024667</v>
      </c>
      <c r="R26" s="99">
        <v>4.3987027235839324</v>
      </c>
      <c r="S26" s="99">
        <v>6.347474660046335</v>
      </c>
      <c r="T26" s="99">
        <v>3.085220595401641</v>
      </c>
      <c r="U26" s="99">
        <v>4.958446642367254</v>
      </c>
      <c r="V26" s="99">
        <v>1.322760086882212</v>
      </c>
      <c r="W26" s="99">
        <v>2.099928575417191</v>
      </c>
      <c r="X26" s="99">
        <v>2.0901534033537801</v>
      </c>
      <c r="Y26" s="99">
        <v>19.460211144592396</v>
      </c>
      <c r="Z26" s="99">
        <v>5.1448007240674158</v>
      </c>
      <c r="AA26" s="99">
        <v>3.366066148411103</v>
      </c>
      <c r="AB26" s="99">
        <v>1.4913728077713386</v>
      </c>
      <c r="AC26" s="99">
        <v>3.1034876594168521</v>
      </c>
      <c r="AD26" s="99">
        <v>1.8210328333638204</v>
      </c>
      <c r="AE26" s="92">
        <v>1149.8041593758965</v>
      </c>
      <c r="AF26" s="92">
        <v>408284.7977926457</v>
      </c>
      <c r="AG26" s="100">
        <v>5.1701625744911839</v>
      </c>
      <c r="AH26" s="92">
        <v>1684.5359578053892</v>
      </c>
      <c r="AI26" s="99">
        <v>209.12608074102474</v>
      </c>
      <c r="AJ26" s="99" t="s">
        <v>837</v>
      </c>
      <c r="AK26" s="99" t="s">
        <v>837</v>
      </c>
      <c r="AL26" s="99">
        <v>209.12608074102474</v>
      </c>
      <c r="AM26" s="99">
        <v>181.37312112849222</v>
      </c>
      <c r="AN26" s="99">
        <v>43.644064370600233</v>
      </c>
      <c r="AO26" s="101">
        <v>4.0413774018847075</v>
      </c>
      <c r="AP26" s="99">
        <v>111.85438529589192</v>
      </c>
      <c r="AQ26" s="99">
        <v>111.62590091975736</v>
      </c>
      <c r="AR26" s="99">
        <v>119.34714857404587</v>
      </c>
      <c r="AS26" s="99">
        <v>12.115278835766942</v>
      </c>
      <c r="AT26" s="99">
        <v>486.0236553215974</v>
      </c>
      <c r="AU26" s="99">
        <v>6.6646607752485778</v>
      </c>
      <c r="AV26" s="99">
        <v>12.272593166792454</v>
      </c>
      <c r="AW26" s="99">
        <v>4.8220709278346003</v>
      </c>
      <c r="AX26" s="99">
        <v>19.055797309075778</v>
      </c>
      <c r="AY26" s="99">
        <v>30.931772937974735</v>
      </c>
      <c r="AZ26" s="99">
        <v>1.9953371578317993</v>
      </c>
      <c r="BA26" s="99">
        <v>1.2034277182498831</v>
      </c>
      <c r="BB26" s="99">
        <v>13.798457770585685</v>
      </c>
      <c r="BC26" s="99">
        <v>32.69001779531736</v>
      </c>
      <c r="BD26" s="99">
        <v>20.88284313602793</v>
      </c>
      <c r="BE26" s="99">
        <v>34.298544507346733</v>
      </c>
      <c r="BF26" s="99">
        <v>73.878238622993678</v>
      </c>
      <c r="BG26" s="99">
        <v>16.292751222450345</v>
      </c>
      <c r="BH26" s="99">
        <v>9.5683526634686338</v>
      </c>
      <c r="BI26" s="99">
        <v>11.408085733767518</v>
      </c>
      <c r="BJ26" s="99">
        <v>2.6818557025332863</v>
      </c>
      <c r="BK26" s="99">
        <v>69.534676414616058</v>
      </c>
      <c r="BL26" s="99">
        <v>10.374143237160576</v>
      </c>
      <c r="BM26" s="99">
        <v>7.4339927047895316</v>
      </c>
    </row>
    <row r="27" spans="1:65" x14ac:dyDescent="0.25">
      <c r="A27" s="13">
        <v>530780125</v>
      </c>
      <c r="B27" s="14" t="s">
        <v>223</v>
      </c>
      <c r="C27" s="14" t="s">
        <v>230</v>
      </c>
      <c r="D27" s="14" t="s">
        <v>231</v>
      </c>
      <c r="E27" s="99">
        <v>11.852499999999999</v>
      </c>
      <c r="F27" s="99">
        <v>4.7149999999999999</v>
      </c>
      <c r="G27" s="99">
        <v>4.7149999999999999</v>
      </c>
      <c r="H27" s="99">
        <v>1.2774999999999999</v>
      </c>
      <c r="I27" s="99">
        <v>1.0500000000000003</v>
      </c>
      <c r="J27" s="99">
        <v>2.88</v>
      </c>
      <c r="K27" s="99">
        <v>2.6549999999999998</v>
      </c>
      <c r="L27" s="99">
        <v>1.2925</v>
      </c>
      <c r="M27" s="99">
        <v>3.9775</v>
      </c>
      <c r="N27" s="99">
        <v>3.4650000000000003</v>
      </c>
      <c r="O27" s="99">
        <v>0.59801886792452819</v>
      </c>
      <c r="P27" s="99">
        <v>1.7374999999999998</v>
      </c>
      <c r="Q27" s="99">
        <v>3.8249999999999997</v>
      </c>
      <c r="R27" s="99">
        <v>3.8049999999999997</v>
      </c>
      <c r="S27" s="99">
        <v>5.1025</v>
      </c>
      <c r="T27" s="99">
        <v>2.9349999999999996</v>
      </c>
      <c r="U27" s="99">
        <v>4.1950000000000003</v>
      </c>
      <c r="V27" s="99">
        <v>1.32</v>
      </c>
      <c r="W27" s="99">
        <v>1.9724999999999999</v>
      </c>
      <c r="X27" s="99">
        <v>1.7750000000000001</v>
      </c>
      <c r="Y27" s="99">
        <v>19.297499999999999</v>
      </c>
      <c r="Z27" s="99">
        <v>4.8650000000000002</v>
      </c>
      <c r="AA27" s="99">
        <v>2.8500000000000005</v>
      </c>
      <c r="AB27" s="99">
        <v>1.0774999999999999</v>
      </c>
      <c r="AC27" s="99">
        <v>2.6149999999999998</v>
      </c>
      <c r="AD27" s="99">
        <v>2.13</v>
      </c>
      <c r="AE27" s="92">
        <v>798.89499999999998</v>
      </c>
      <c r="AF27" s="92">
        <v>367066.5</v>
      </c>
      <c r="AG27" s="100">
        <v>5.242083333333416</v>
      </c>
      <c r="AH27" s="92">
        <v>1529.7308872289932</v>
      </c>
      <c r="AI27" s="99" t="s">
        <v>837</v>
      </c>
      <c r="AJ27" s="99">
        <v>64.725188992989132</v>
      </c>
      <c r="AK27" s="99">
        <v>89.789039696298957</v>
      </c>
      <c r="AL27" s="99">
        <v>154.52000000000001</v>
      </c>
      <c r="AM27" s="99">
        <v>202.22842499999999</v>
      </c>
      <c r="AN27" s="99">
        <v>52.660000000000004</v>
      </c>
      <c r="AO27" s="101">
        <v>3.3752499999999999</v>
      </c>
      <c r="AP27" s="99">
        <v>97.977499999999992</v>
      </c>
      <c r="AQ27" s="99">
        <v>107.99749999999999</v>
      </c>
      <c r="AR27" s="99">
        <v>83.33</v>
      </c>
      <c r="AS27" s="99">
        <v>9.6474999999999991</v>
      </c>
      <c r="AT27" s="99">
        <v>445.77250000000004</v>
      </c>
      <c r="AU27" s="99">
        <v>3.9725000000000001</v>
      </c>
      <c r="AV27" s="99">
        <v>9.7350000000000012</v>
      </c>
      <c r="AW27" s="99">
        <v>3.66</v>
      </c>
      <c r="AX27" s="99">
        <v>21.162500000000001</v>
      </c>
      <c r="AY27" s="99">
        <v>37.252499999999998</v>
      </c>
      <c r="AZ27" s="99">
        <v>2.08</v>
      </c>
      <c r="BA27" s="99">
        <v>1</v>
      </c>
      <c r="BB27" s="99">
        <v>12.252500000000001</v>
      </c>
      <c r="BC27" s="99">
        <v>31.8675</v>
      </c>
      <c r="BD27" s="99">
        <v>21.844999999999999</v>
      </c>
      <c r="BE27" s="99">
        <v>33.274999999999999</v>
      </c>
      <c r="BF27" s="99">
        <v>62.084999999999994</v>
      </c>
      <c r="BG27" s="99">
        <v>6.95</v>
      </c>
      <c r="BH27" s="99">
        <v>11.5</v>
      </c>
      <c r="BI27" s="99">
        <v>14.805000000000001</v>
      </c>
      <c r="BJ27" s="99">
        <v>2.4699999999999998</v>
      </c>
      <c r="BK27" s="99">
        <v>49.5</v>
      </c>
      <c r="BL27" s="99">
        <v>9.76</v>
      </c>
      <c r="BM27" s="99">
        <v>12.195</v>
      </c>
    </row>
    <row r="28" spans="1:65" x14ac:dyDescent="0.25">
      <c r="A28" s="13">
        <v>522220300</v>
      </c>
      <c r="B28" s="14" t="s">
        <v>223</v>
      </c>
      <c r="C28" s="14" t="s">
        <v>224</v>
      </c>
      <c r="D28" s="14" t="s">
        <v>225</v>
      </c>
      <c r="E28" s="99">
        <v>12.767499999999998</v>
      </c>
      <c r="F28" s="99">
        <v>5.4350000000000005</v>
      </c>
      <c r="G28" s="99">
        <v>4.6074999999999999</v>
      </c>
      <c r="H28" s="99">
        <v>1.2524999999999999</v>
      </c>
      <c r="I28" s="99">
        <v>1.0474999999999999</v>
      </c>
      <c r="J28" s="99">
        <v>2.6775000000000002</v>
      </c>
      <c r="K28" s="99">
        <v>2.59</v>
      </c>
      <c r="L28" s="99">
        <v>1.2150000000000001</v>
      </c>
      <c r="M28" s="99">
        <v>3.74</v>
      </c>
      <c r="N28" s="99">
        <v>4.1549999999999994</v>
      </c>
      <c r="O28" s="99">
        <v>0.4239150943396226</v>
      </c>
      <c r="P28" s="99">
        <v>1.7425000000000002</v>
      </c>
      <c r="Q28" s="99">
        <v>3.4725000000000001</v>
      </c>
      <c r="R28" s="99">
        <v>3.8325000000000005</v>
      </c>
      <c r="S28" s="99">
        <v>5.1274999999999995</v>
      </c>
      <c r="T28" s="99">
        <v>2.93</v>
      </c>
      <c r="U28" s="99">
        <v>3.9950000000000001</v>
      </c>
      <c r="V28" s="99">
        <v>1.355</v>
      </c>
      <c r="W28" s="99">
        <v>1.9649999999999999</v>
      </c>
      <c r="X28" s="99">
        <v>1.83</v>
      </c>
      <c r="Y28" s="99">
        <v>19.045000000000002</v>
      </c>
      <c r="Z28" s="99">
        <v>5.22</v>
      </c>
      <c r="AA28" s="99">
        <v>2.9850000000000003</v>
      </c>
      <c r="AB28" s="99">
        <v>1.2</v>
      </c>
      <c r="AC28" s="99">
        <v>3.1349999999999998</v>
      </c>
      <c r="AD28" s="99">
        <v>2.2124999999999999</v>
      </c>
      <c r="AE28" s="92">
        <v>962.625</v>
      </c>
      <c r="AF28" s="92">
        <v>378243.75</v>
      </c>
      <c r="AG28" s="100">
        <v>5.3120833333333897</v>
      </c>
      <c r="AH28" s="92">
        <v>1591.7871285249907</v>
      </c>
      <c r="AI28" s="99" t="s">
        <v>837</v>
      </c>
      <c r="AJ28" s="99">
        <v>79.694843291631145</v>
      </c>
      <c r="AK28" s="99">
        <v>75.263100039913354</v>
      </c>
      <c r="AL28" s="99">
        <v>154.94999999999999</v>
      </c>
      <c r="AM28" s="99">
        <v>206.0610375</v>
      </c>
      <c r="AN28" s="99">
        <v>72.582499999999996</v>
      </c>
      <c r="AO28" s="101">
        <v>3.2955625</v>
      </c>
      <c r="AP28" s="99">
        <v>88.542500000000004</v>
      </c>
      <c r="AQ28" s="99">
        <v>124.375</v>
      </c>
      <c r="AR28" s="99">
        <v>88.082499999999996</v>
      </c>
      <c r="AS28" s="99">
        <v>9.2925000000000004</v>
      </c>
      <c r="AT28" s="99">
        <v>431.75</v>
      </c>
      <c r="AU28" s="99">
        <v>5.4975000000000005</v>
      </c>
      <c r="AV28" s="99">
        <v>9.99</v>
      </c>
      <c r="AW28" s="99">
        <v>4.3825000000000003</v>
      </c>
      <c r="AX28" s="99">
        <v>23.125</v>
      </c>
      <c r="AY28" s="99">
        <v>52.502499999999998</v>
      </c>
      <c r="AZ28" s="99">
        <v>2.5099999999999998</v>
      </c>
      <c r="BA28" s="99">
        <v>0.97499999999999998</v>
      </c>
      <c r="BB28" s="99">
        <v>15.5425</v>
      </c>
      <c r="BC28" s="99">
        <v>26.952499999999997</v>
      </c>
      <c r="BD28" s="99">
        <v>21.1175</v>
      </c>
      <c r="BE28" s="99">
        <v>33.322499999999998</v>
      </c>
      <c r="BF28" s="99">
        <v>99.3125</v>
      </c>
      <c r="BG28" s="99">
        <v>34</v>
      </c>
      <c r="BH28" s="99">
        <v>12.155000000000001</v>
      </c>
      <c r="BI28" s="99">
        <v>15.1675</v>
      </c>
      <c r="BJ28" s="99">
        <v>2.4050000000000002</v>
      </c>
      <c r="BK28" s="99">
        <v>60.989999999999995</v>
      </c>
      <c r="BL28" s="99">
        <v>9.7675000000000001</v>
      </c>
      <c r="BM28" s="99">
        <v>10.975</v>
      </c>
    </row>
    <row r="29" spans="1:65" x14ac:dyDescent="0.25">
      <c r="A29" s="13">
        <v>526300500</v>
      </c>
      <c r="B29" s="14" t="s">
        <v>223</v>
      </c>
      <c r="C29" s="14" t="s">
        <v>226</v>
      </c>
      <c r="D29" s="14" t="s">
        <v>227</v>
      </c>
      <c r="E29" s="99">
        <v>13.917499999999999</v>
      </c>
      <c r="F29" s="99">
        <v>5.2374999999999998</v>
      </c>
      <c r="G29" s="99">
        <v>4.6950000000000003</v>
      </c>
      <c r="H29" s="99">
        <v>1.365</v>
      </c>
      <c r="I29" s="99">
        <v>1.0525000000000002</v>
      </c>
      <c r="J29" s="99">
        <v>2.9750000000000001</v>
      </c>
      <c r="K29" s="99">
        <v>2.7</v>
      </c>
      <c r="L29" s="99">
        <v>1.4724999999999999</v>
      </c>
      <c r="M29" s="99">
        <v>4.0425000000000004</v>
      </c>
      <c r="N29" s="99">
        <v>3.9049999999999998</v>
      </c>
      <c r="O29" s="99">
        <v>0.62952830188679243</v>
      </c>
      <c r="P29" s="99">
        <v>1.83</v>
      </c>
      <c r="Q29" s="99">
        <v>3.74</v>
      </c>
      <c r="R29" s="99">
        <v>3.8400000000000003</v>
      </c>
      <c r="S29" s="99">
        <v>5.0449999999999999</v>
      </c>
      <c r="T29" s="99">
        <v>2.6950000000000003</v>
      </c>
      <c r="U29" s="99">
        <v>4.6524999999999999</v>
      </c>
      <c r="V29" s="99">
        <v>1.2774999999999999</v>
      </c>
      <c r="W29" s="99">
        <v>2.1475</v>
      </c>
      <c r="X29" s="99">
        <v>2.1774999999999998</v>
      </c>
      <c r="Y29" s="99">
        <v>20.822499999999998</v>
      </c>
      <c r="Z29" s="99">
        <v>5.4925000000000006</v>
      </c>
      <c r="AA29" s="99">
        <v>3.32</v>
      </c>
      <c r="AB29" s="99">
        <v>1.405</v>
      </c>
      <c r="AC29" s="99">
        <v>2.9049999999999998</v>
      </c>
      <c r="AD29" s="99">
        <v>2.2650000000000001</v>
      </c>
      <c r="AE29" s="92">
        <v>771.45749999999998</v>
      </c>
      <c r="AF29" s="92">
        <v>418161.25</v>
      </c>
      <c r="AG29" s="100">
        <v>5.391250000000019</v>
      </c>
      <c r="AH29" s="92">
        <v>1765.4829705806756</v>
      </c>
      <c r="AI29" s="99" t="s">
        <v>837</v>
      </c>
      <c r="AJ29" s="99">
        <v>85.206071615202887</v>
      </c>
      <c r="AK29" s="99">
        <v>82.834505188003448</v>
      </c>
      <c r="AL29" s="99">
        <v>168.04</v>
      </c>
      <c r="AM29" s="99">
        <v>205.2225</v>
      </c>
      <c r="AN29" s="99">
        <v>46.332499999999996</v>
      </c>
      <c r="AO29" s="101">
        <v>3.5005000000000002</v>
      </c>
      <c r="AP29" s="99">
        <v>104.9175</v>
      </c>
      <c r="AQ29" s="99">
        <v>99</v>
      </c>
      <c r="AR29" s="99">
        <v>86.082499999999996</v>
      </c>
      <c r="AS29" s="99">
        <v>9.4824999999999999</v>
      </c>
      <c r="AT29" s="99">
        <v>416.26</v>
      </c>
      <c r="AU29" s="99">
        <v>4.97</v>
      </c>
      <c r="AV29" s="99">
        <v>11.4025</v>
      </c>
      <c r="AW29" s="99">
        <v>4.5375000000000005</v>
      </c>
      <c r="AX29" s="99">
        <v>15.9175</v>
      </c>
      <c r="AY29" s="99">
        <v>39.917500000000004</v>
      </c>
      <c r="AZ29" s="99">
        <v>2.3424999999999998</v>
      </c>
      <c r="BA29" s="99">
        <v>1.0425</v>
      </c>
      <c r="BB29" s="99">
        <v>13.2925</v>
      </c>
      <c r="BC29" s="99">
        <v>26.055000000000003</v>
      </c>
      <c r="BD29" s="99">
        <v>25.535</v>
      </c>
      <c r="BE29" s="99">
        <v>36.46</v>
      </c>
      <c r="BF29" s="99">
        <v>119.7475</v>
      </c>
      <c r="BG29" s="99">
        <v>30.9375</v>
      </c>
      <c r="BH29" s="99">
        <v>12.215</v>
      </c>
      <c r="BI29" s="99">
        <v>16.002500000000001</v>
      </c>
      <c r="BJ29" s="99">
        <v>3.5700000000000003</v>
      </c>
      <c r="BK29" s="99">
        <v>53.3125</v>
      </c>
      <c r="BL29" s="99">
        <v>10.047499999999999</v>
      </c>
      <c r="BM29" s="99">
        <v>12.087500000000002</v>
      </c>
    </row>
    <row r="30" spans="1:65" x14ac:dyDescent="0.25">
      <c r="A30" s="13">
        <v>527860600</v>
      </c>
      <c r="B30" s="14" t="s">
        <v>223</v>
      </c>
      <c r="C30" s="14" t="s">
        <v>228</v>
      </c>
      <c r="D30" s="14" t="s">
        <v>229</v>
      </c>
      <c r="E30" s="99">
        <v>12.8</v>
      </c>
      <c r="F30" s="99">
        <v>4.6150000000000002</v>
      </c>
      <c r="G30" s="99">
        <v>4.7149999999999999</v>
      </c>
      <c r="H30" s="99">
        <v>1.4875</v>
      </c>
      <c r="I30" s="99">
        <v>1.0249999999999999</v>
      </c>
      <c r="J30" s="99">
        <v>2.8449999999999998</v>
      </c>
      <c r="K30" s="99">
        <v>2.645</v>
      </c>
      <c r="L30" s="99">
        <v>1.2975000000000001</v>
      </c>
      <c r="M30" s="99">
        <v>4.0274999999999999</v>
      </c>
      <c r="N30" s="99">
        <v>3.9249999999999998</v>
      </c>
      <c r="O30" s="99">
        <v>0.57575471698113212</v>
      </c>
      <c r="P30" s="99">
        <v>1.8250000000000002</v>
      </c>
      <c r="Q30" s="99">
        <v>3.8174999999999999</v>
      </c>
      <c r="R30" s="99">
        <v>3.6675</v>
      </c>
      <c r="S30" s="99">
        <v>5.0675000000000008</v>
      </c>
      <c r="T30" s="99">
        <v>2.665</v>
      </c>
      <c r="U30" s="99">
        <v>4.3899999999999997</v>
      </c>
      <c r="V30" s="99">
        <v>1.2625</v>
      </c>
      <c r="W30" s="99">
        <v>2.0549999999999997</v>
      </c>
      <c r="X30" s="99">
        <v>1.8775000000000002</v>
      </c>
      <c r="Y30" s="99">
        <v>19.362500000000001</v>
      </c>
      <c r="Z30" s="99">
        <v>4.7874999999999996</v>
      </c>
      <c r="AA30" s="99">
        <v>3.0949999999999998</v>
      </c>
      <c r="AB30" s="99">
        <v>1.0899999999999999</v>
      </c>
      <c r="AC30" s="99">
        <v>3.09</v>
      </c>
      <c r="AD30" s="99">
        <v>2.0649999999999999</v>
      </c>
      <c r="AE30" s="92">
        <v>840.08500000000004</v>
      </c>
      <c r="AF30" s="92">
        <v>334915.5</v>
      </c>
      <c r="AG30" s="100">
        <v>5.4593750000000369</v>
      </c>
      <c r="AH30" s="92">
        <v>1423.6348063636756</v>
      </c>
      <c r="AI30" s="99" t="s">
        <v>837</v>
      </c>
      <c r="AJ30" s="99">
        <v>63.843414483178982</v>
      </c>
      <c r="AK30" s="99">
        <v>90.874995411154103</v>
      </c>
      <c r="AL30" s="99">
        <v>154.71</v>
      </c>
      <c r="AM30" s="99">
        <v>201.29092499999999</v>
      </c>
      <c r="AN30" s="99">
        <v>50.285000000000004</v>
      </c>
      <c r="AO30" s="101">
        <v>3.2274374999999997</v>
      </c>
      <c r="AP30" s="99">
        <v>100.4175</v>
      </c>
      <c r="AQ30" s="99">
        <v>110.3325</v>
      </c>
      <c r="AR30" s="99">
        <v>73.182500000000005</v>
      </c>
      <c r="AS30" s="99">
        <v>9.8574999999999999</v>
      </c>
      <c r="AT30" s="99">
        <v>378.01250000000005</v>
      </c>
      <c r="AU30" s="99">
        <v>4.6524999999999999</v>
      </c>
      <c r="AV30" s="99">
        <v>10.422499999999999</v>
      </c>
      <c r="AW30" s="99">
        <v>4.7300000000000004</v>
      </c>
      <c r="AX30" s="99">
        <v>18.1675</v>
      </c>
      <c r="AY30" s="99">
        <v>22.75</v>
      </c>
      <c r="AZ30" s="99">
        <v>2.2575000000000003</v>
      </c>
      <c r="BA30" s="99">
        <v>1.0049999999999999</v>
      </c>
      <c r="BB30" s="99">
        <v>13.612500000000001</v>
      </c>
      <c r="BC30" s="99">
        <v>43.75</v>
      </c>
      <c r="BD30" s="99">
        <v>27.092499999999998</v>
      </c>
      <c r="BE30" s="99">
        <v>38.202500000000001</v>
      </c>
      <c r="BF30" s="99">
        <v>99.472499999999997</v>
      </c>
      <c r="BG30" s="99">
        <v>30.591666666666669</v>
      </c>
      <c r="BH30" s="99">
        <v>12.21</v>
      </c>
      <c r="BI30" s="99">
        <v>13.5</v>
      </c>
      <c r="BJ30" s="99">
        <v>3.3824999999999998</v>
      </c>
      <c r="BK30" s="99">
        <v>58.022500000000001</v>
      </c>
      <c r="BL30" s="99">
        <v>10.1225</v>
      </c>
      <c r="BM30" s="99">
        <v>11.025000000000002</v>
      </c>
    </row>
    <row r="31" spans="1:65" x14ac:dyDescent="0.25">
      <c r="A31" s="13">
        <v>530780700</v>
      </c>
      <c r="B31" s="14" t="s">
        <v>223</v>
      </c>
      <c r="C31" s="14" t="s">
        <v>230</v>
      </c>
      <c r="D31" s="14" t="s">
        <v>867</v>
      </c>
      <c r="E31" s="99">
        <v>12.502500000000001</v>
      </c>
      <c r="F31" s="99">
        <v>5.0225</v>
      </c>
      <c r="G31" s="99">
        <v>4.6974999999999998</v>
      </c>
      <c r="H31" s="99">
        <v>1.3975000000000002</v>
      </c>
      <c r="I31" s="99">
        <v>1.0674999999999999</v>
      </c>
      <c r="J31" s="99">
        <v>2.75</v>
      </c>
      <c r="K31" s="99">
        <v>2.8025000000000002</v>
      </c>
      <c r="L31" s="99">
        <v>1.2825</v>
      </c>
      <c r="M31" s="99">
        <v>4.1775000000000002</v>
      </c>
      <c r="N31" s="99">
        <v>3.7475000000000001</v>
      </c>
      <c r="O31" s="99">
        <v>0.62452830188679243</v>
      </c>
      <c r="P31" s="99">
        <v>1.8875000000000002</v>
      </c>
      <c r="Q31" s="99">
        <v>3.7350000000000003</v>
      </c>
      <c r="R31" s="99">
        <v>3.915</v>
      </c>
      <c r="S31" s="99">
        <v>4.5125000000000002</v>
      </c>
      <c r="T31" s="99">
        <v>2.7549999999999999</v>
      </c>
      <c r="U31" s="99">
        <v>4.6724999999999994</v>
      </c>
      <c r="V31" s="99">
        <v>1.3625</v>
      </c>
      <c r="W31" s="99">
        <v>2.105</v>
      </c>
      <c r="X31" s="99">
        <v>2.2949999999999999</v>
      </c>
      <c r="Y31" s="99">
        <v>19.622500000000002</v>
      </c>
      <c r="Z31" s="99">
        <v>4.6974999999999998</v>
      </c>
      <c r="AA31" s="99">
        <v>3.2299999999999995</v>
      </c>
      <c r="AB31" s="99">
        <v>1.1225000000000001</v>
      </c>
      <c r="AC31" s="99">
        <v>3.2299999999999995</v>
      </c>
      <c r="AD31" s="99">
        <v>2.0775000000000001</v>
      </c>
      <c r="AE31" s="92">
        <v>953.08249999999998</v>
      </c>
      <c r="AF31" s="92">
        <v>401206.25</v>
      </c>
      <c r="AG31" s="100">
        <v>5.4120625000000011</v>
      </c>
      <c r="AH31" s="92">
        <v>1704.5185382172263</v>
      </c>
      <c r="AI31" s="99" t="s">
        <v>837</v>
      </c>
      <c r="AJ31" s="99">
        <v>81.657500595953451</v>
      </c>
      <c r="AK31" s="99">
        <v>89.789039696298957</v>
      </c>
      <c r="AL31" s="99">
        <v>171.45</v>
      </c>
      <c r="AM31" s="99">
        <v>204.7954125</v>
      </c>
      <c r="AN31" s="99">
        <v>53.449999999999996</v>
      </c>
      <c r="AO31" s="101">
        <v>3.3922499999999998</v>
      </c>
      <c r="AP31" s="99">
        <v>97.125</v>
      </c>
      <c r="AQ31" s="99">
        <v>119.4575</v>
      </c>
      <c r="AR31" s="99">
        <v>62.582499999999996</v>
      </c>
      <c r="AS31" s="99">
        <v>9.6074999999999999</v>
      </c>
      <c r="AT31" s="99">
        <v>434.55</v>
      </c>
      <c r="AU31" s="99">
        <v>6.0525000000000011</v>
      </c>
      <c r="AV31" s="99">
        <v>11.762499999999999</v>
      </c>
      <c r="AW31" s="99">
        <v>5.1425000000000001</v>
      </c>
      <c r="AX31" s="99">
        <v>28.9175</v>
      </c>
      <c r="AY31" s="99">
        <v>50.664999999999999</v>
      </c>
      <c r="AZ31" s="99">
        <v>2.3850000000000002</v>
      </c>
      <c r="BA31" s="99">
        <v>1.0625</v>
      </c>
      <c r="BB31" s="99">
        <v>13.102500000000001</v>
      </c>
      <c r="BC31" s="99">
        <v>36.619999999999997</v>
      </c>
      <c r="BD31" s="99">
        <v>29.824999999999999</v>
      </c>
      <c r="BE31" s="99">
        <v>36.917499999999997</v>
      </c>
      <c r="BF31" s="99">
        <v>71.5625</v>
      </c>
      <c r="BG31" s="99">
        <v>34</v>
      </c>
      <c r="BH31" s="99">
        <v>12.907499999999999</v>
      </c>
      <c r="BI31" s="99">
        <v>15.625</v>
      </c>
      <c r="BJ31" s="99">
        <v>3.8525</v>
      </c>
      <c r="BK31" s="99">
        <v>57.7</v>
      </c>
      <c r="BL31" s="99">
        <v>9.8975000000000009</v>
      </c>
      <c r="BM31" s="99">
        <v>12.170000000000002</v>
      </c>
    </row>
    <row r="32" spans="1:65" x14ac:dyDescent="0.25">
      <c r="A32" s="13">
        <v>612540100</v>
      </c>
      <c r="B32" s="14" t="s">
        <v>232</v>
      </c>
      <c r="C32" s="14" t="s">
        <v>811</v>
      </c>
      <c r="D32" s="14" t="s">
        <v>812</v>
      </c>
      <c r="E32" s="99">
        <v>13.427499999999998</v>
      </c>
      <c r="F32" s="99">
        <v>5.2975000000000003</v>
      </c>
      <c r="G32" s="99">
        <v>5.0949999999999998</v>
      </c>
      <c r="H32" s="99">
        <v>2.2750000000000004</v>
      </c>
      <c r="I32" s="99">
        <v>1.145</v>
      </c>
      <c r="J32" s="99">
        <v>3.1850000000000001</v>
      </c>
      <c r="K32" s="99">
        <v>3.9699999999999998</v>
      </c>
      <c r="L32" s="99">
        <v>1.38</v>
      </c>
      <c r="M32" s="99">
        <v>4.6974999999999998</v>
      </c>
      <c r="N32" s="99">
        <v>3.2149999999999999</v>
      </c>
      <c r="O32" s="99">
        <v>0.72250000000000003</v>
      </c>
      <c r="P32" s="99">
        <v>1.5825</v>
      </c>
      <c r="Q32" s="99">
        <v>4.3049999999999997</v>
      </c>
      <c r="R32" s="99">
        <v>4.5075000000000003</v>
      </c>
      <c r="S32" s="99">
        <v>5.5625</v>
      </c>
      <c r="T32" s="99">
        <v>3.4449999999999998</v>
      </c>
      <c r="U32" s="99">
        <v>5.1924999999999999</v>
      </c>
      <c r="V32" s="99">
        <v>1.66</v>
      </c>
      <c r="W32" s="99">
        <v>2.5225</v>
      </c>
      <c r="X32" s="99">
        <v>2.4650000000000003</v>
      </c>
      <c r="Y32" s="99">
        <v>20.48</v>
      </c>
      <c r="Z32" s="99">
        <v>6.3849999999999998</v>
      </c>
      <c r="AA32" s="99">
        <v>3.5575000000000001</v>
      </c>
      <c r="AB32" s="99">
        <v>1.59</v>
      </c>
      <c r="AC32" s="99">
        <v>3.5649999999999999</v>
      </c>
      <c r="AD32" s="99">
        <v>2.2275</v>
      </c>
      <c r="AE32" s="92">
        <v>1343.0925</v>
      </c>
      <c r="AF32" s="92">
        <v>487298.25</v>
      </c>
      <c r="AG32" s="100">
        <v>4.9953000000000491</v>
      </c>
      <c r="AH32" s="92">
        <v>1971.773002958023</v>
      </c>
      <c r="AI32" s="99" t="s">
        <v>837</v>
      </c>
      <c r="AJ32" s="99">
        <v>248.21863579974578</v>
      </c>
      <c r="AK32" s="99">
        <v>116.25608958855662</v>
      </c>
      <c r="AL32" s="99">
        <v>364.48</v>
      </c>
      <c r="AM32" s="99">
        <v>179.82101249999999</v>
      </c>
      <c r="AN32" s="99">
        <v>49.642499999999998</v>
      </c>
      <c r="AO32" s="101">
        <v>4.9700000000000006</v>
      </c>
      <c r="AP32" s="99">
        <v>92.27</v>
      </c>
      <c r="AQ32" s="99">
        <v>112.3625</v>
      </c>
      <c r="AR32" s="99">
        <v>118.745</v>
      </c>
      <c r="AS32" s="99">
        <v>9.8125</v>
      </c>
      <c r="AT32" s="99">
        <v>489.52750000000003</v>
      </c>
      <c r="AU32" s="99">
        <v>5.4150000000000009</v>
      </c>
      <c r="AV32" s="99">
        <v>13.7875</v>
      </c>
      <c r="AW32" s="99">
        <v>4.6425000000000001</v>
      </c>
      <c r="AX32" s="99">
        <v>25.75</v>
      </c>
      <c r="AY32" s="99">
        <v>52.674999999999997</v>
      </c>
      <c r="AZ32" s="99">
        <v>2.585</v>
      </c>
      <c r="BA32" s="99">
        <v>1.29</v>
      </c>
      <c r="BB32" s="99">
        <v>18.45</v>
      </c>
      <c r="BC32" s="99">
        <v>25.599999999999998</v>
      </c>
      <c r="BD32" s="99">
        <v>24.480000000000004</v>
      </c>
      <c r="BE32" s="99">
        <v>30.4</v>
      </c>
      <c r="BF32" s="99">
        <v>90.414999999999992</v>
      </c>
      <c r="BG32" s="99">
        <v>11.408958333333334</v>
      </c>
      <c r="BH32" s="99">
        <v>10.610000000000001</v>
      </c>
      <c r="BI32" s="99">
        <v>17.875</v>
      </c>
      <c r="BJ32" s="99">
        <v>3.1124999999999998</v>
      </c>
      <c r="BK32" s="99">
        <v>58.852499999999999</v>
      </c>
      <c r="BL32" s="99">
        <v>9.9525000000000006</v>
      </c>
      <c r="BM32" s="99">
        <v>9.3025000000000002</v>
      </c>
    </row>
    <row r="33" spans="1:65" x14ac:dyDescent="0.25">
      <c r="A33" s="13">
        <v>631084500</v>
      </c>
      <c r="B33" s="14" t="s">
        <v>232</v>
      </c>
      <c r="C33" s="14" t="s">
        <v>235</v>
      </c>
      <c r="D33" s="14" t="s">
        <v>236</v>
      </c>
      <c r="E33" s="99">
        <v>14.334999999999999</v>
      </c>
      <c r="F33" s="99">
        <v>5.3025000000000002</v>
      </c>
      <c r="G33" s="99">
        <v>5.5824999999999996</v>
      </c>
      <c r="H33" s="99">
        <v>1.9700000000000002</v>
      </c>
      <c r="I33" s="99">
        <v>1.3625</v>
      </c>
      <c r="J33" s="99">
        <v>3.2774999999999999</v>
      </c>
      <c r="K33" s="99">
        <v>4.1124999999999998</v>
      </c>
      <c r="L33" s="99">
        <v>1.4850000000000001</v>
      </c>
      <c r="M33" s="99">
        <v>4.9924999999999997</v>
      </c>
      <c r="N33" s="99">
        <v>3.5150000000000001</v>
      </c>
      <c r="O33" s="99">
        <v>0.73249999999999993</v>
      </c>
      <c r="P33" s="99">
        <v>1.7000000000000002</v>
      </c>
      <c r="Q33" s="99">
        <v>4.2050000000000001</v>
      </c>
      <c r="R33" s="99">
        <v>4.3075000000000001</v>
      </c>
      <c r="S33" s="99">
        <v>6.34</v>
      </c>
      <c r="T33" s="99">
        <v>3.7524999999999999</v>
      </c>
      <c r="U33" s="99">
        <v>5.6749999999999998</v>
      </c>
      <c r="V33" s="99">
        <v>1.72</v>
      </c>
      <c r="W33" s="99">
        <v>2.8049999999999997</v>
      </c>
      <c r="X33" s="99">
        <v>2.34</v>
      </c>
      <c r="Y33" s="99">
        <v>20.3675</v>
      </c>
      <c r="Z33" s="99">
        <v>7.1524999999999999</v>
      </c>
      <c r="AA33" s="99">
        <v>3.3200000000000003</v>
      </c>
      <c r="AB33" s="99">
        <v>1.42</v>
      </c>
      <c r="AC33" s="99">
        <v>3.585</v>
      </c>
      <c r="AD33" s="99">
        <v>2.3075000000000001</v>
      </c>
      <c r="AE33" s="92">
        <v>3198.3425000000002</v>
      </c>
      <c r="AF33" s="92">
        <v>1115367.5</v>
      </c>
      <c r="AG33" s="100">
        <v>5.1550000000000304</v>
      </c>
      <c r="AH33" s="92">
        <v>4605.1726402214508</v>
      </c>
      <c r="AI33" s="99" t="s">
        <v>837</v>
      </c>
      <c r="AJ33" s="99">
        <v>124.10843556330279</v>
      </c>
      <c r="AK33" s="99">
        <v>90.406944505535321</v>
      </c>
      <c r="AL33" s="99">
        <v>214.51999999999998</v>
      </c>
      <c r="AM33" s="99">
        <v>193.43572499999999</v>
      </c>
      <c r="AN33" s="99">
        <v>56.5</v>
      </c>
      <c r="AO33" s="101">
        <v>5.2774375000000004</v>
      </c>
      <c r="AP33" s="99">
        <v>134.35</v>
      </c>
      <c r="AQ33" s="99">
        <v>131</v>
      </c>
      <c r="AR33" s="99">
        <v>129.02500000000001</v>
      </c>
      <c r="AS33" s="99">
        <v>12.01</v>
      </c>
      <c r="AT33" s="99">
        <v>498.4375</v>
      </c>
      <c r="AU33" s="99">
        <v>6.3424999999999994</v>
      </c>
      <c r="AV33" s="99">
        <v>12.822500000000002</v>
      </c>
      <c r="AW33" s="99">
        <v>5.0875000000000004</v>
      </c>
      <c r="AX33" s="99">
        <v>27.855</v>
      </c>
      <c r="AY33" s="99">
        <v>83.75</v>
      </c>
      <c r="AZ33" s="99">
        <v>3.2475000000000005</v>
      </c>
      <c r="BA33" s="99">
        <v>1.2674999999999998</v>
      </c>
      <c r="BB33" s="99">
        <v>21.21</v>
      </c>
      <c r="BC33" s="99">
        <v>37.370000000000005</v>
      </c>
      <c r="BD33" s="99">
        <v>31.844999999999999</v>
      </c>
      <c r="BE33" s="99">
        <v>42.895000000000003</v>
      </c>
      <c r="BF33" s="99">
        <v>87.46</v>
      </c>
      <c r="BG33" s="99">
        <v>9.8541666666666661</v>
      </c>
      <c r="BH33" s="99">
        <v>17.2575</v>
      </c>
      <c r="BI33" s="99">
        <v>22.875</v>
      </c>
      <c r="BJ33" s="99">
        <v>2.7524999999999999</v>
      </c>
      <c r="BK33" s="99">
        <v>83.6875</v>
      </c>
      <c r="BL33" s="99">
        <v>10.265000000000001</v>
      </c>
      <c r="BM33" s="99">
        <v>8.629999999999999</v>
      </c>
    </row>
    <row r="34" spans="1:65" x14ac:dyDescent="0.25">
      <c r="A34" s="13">
        <v>633700540</v>
      </c>
      <c r="B34" s="14" t="s">
        <v>232</v>
      </c>
      <c r="C34" s="14" t="s">
        <v>813</v>
      </c>
      <c r="D34" s="14" t="s">
        <v>814</v>
      </c>
      <c r="E34" s="99">
        <v>13.162500000000001</v>
      </c>
      <c r="F34" s="99">
        <v>5.3224999999999998</v>
      </c>
      <c r="G34" s="99">
        <v>4.8525</v>
      </c>
      <c r="H34" s="99">
        <v>1.8174999999999999</v>
      </c>
      <c r="I34" s="99">
        <v>1.1325000000000003</v>
      </c>
      <c r="J34" s="99">
        <v>3.2199999999999998</v>
      </c>
      <c r="K34" s="99">
        <v>3.8249999999999997</v>
      </c>
      <c r="L34" s="99">
        <v>1.415</v>
      </c>
      <c r="M34" s="99">
        <v>4.5674999999999999</v>
      </c>
      <c r="N34" s="99">
        <v>3.4024999999999999</v>
      </c>
      <c r="O34" s="99">
        <v>0.79749999999999999</v>
      </c>
      <c r="P34" s="99">
        <v>1.8475000000000001</v>
      </c>
      <c r="Q34" s="99">
        <v>3.8824999999999998</v>
      </c>
      <c r="R34" s="99">
        <v>4.0125000000000002</v>
      </c>
      <c r="S34" s="99">
        <v>6.0625</v>
      </c>
      <c r="T34" s="99">
        <v>3.4350000000000001</v>
      </c>
      <c r="U34" s="99">
        <v>5.0374999999999996</v>
      </c>
      <c r="V34" s="99">
        <v>1.6125000000000003</v>
      </c>
      <c r="W34" s="99">
        <v>2.3199999999999998</v>
      </c>
      <c r="X34" s="99">
        <v>2.1574999999999998</v>
      </c>
      <c r="Y34" s="99">
        <v>20.287500000000001</v>
      </c>
      <c r="Z34" s="99">
        <v>5.76</v>
      </c>
      <c r="AA34" s="99">
        <v>3.5074999999999998</v>
      </c>
      <c r="AB34" s="99">
        <v>1.59</v>
      </c>
      <c r="AC34" s="99">
        <v>3.3249999999999997</v>
      </c>
      <c r="AD34" s="99">
        <v>2.165</v>
      </c>
      <c r="AE34" s="92">
        <v>1958.0475000000001</v>
      </c>
      <c r="AF34" s="92">
        <v>610512.75</v>
      </c>
      <c r="AG34" s="100">
        <v>4.9342499999999969</v>
      </c>
      <c r="AH34" s="92">
        <v>2436.5083639283021</v>
      </c>
      <c r="AI34" s="99" t="s">
        <v>837</v>
      </c>
      <c r="AJ34" s="99">
        <v>252.75107137618505</v>
      </c>
      <c r="AK34" s="99">
        <v>60.51685432182218</v>
      </c>
      <c r="AL34" s="99">
        <v>313.27</v>
      </c>
      <c r="AM34" s="99">
        <v>179.93572499999999</v>
      </c>
      <c r="AN34" s="99">
        <v>68.704999999999998</v>
      </c>
      <c r="AO34" s="101">
        <v>4.7478750000000005</v>
      </c>
      <c r="AP34" s="99">
        <v>105.26</v>
      </c>
      <c r="AQ34" s="99">
        <v>111.125</v>
      </c>
      <c r="AR34" s="99">
        <v>109.3575</v>
      </c>
      <c r="AS34" s="99">
        <v>11.22</v>
      </c>
      <c r="AT34" s="99">
        <v>428.435</v>
      </c>
      <c r="AU34" s="99">
        <v>5.5150000000000006</v>
      </c>
      <c r="AV34" s="99">
        <v>14.792499999999999</v>
      </c>
      <c r="AW34" s="99">
        <v>4.8025000000000002</v>
      </c>
      <c r="AX34" s="99">
        <v>22.25</v>
      </c>
      <c r="AY34" s="99">
        <v>40.21</v>
      </c>
      <c r="AZ34" s="99">
        <v>3.0774999999999997</v>
      </c>
      <c r="BA34" s="99">
        <v>1.4849999999999999</v>
      </c>
      <c r="BB34" s="99">
        <v>19.5825</v>
      </c>
      <c r="BC34" s="99">
        <v>30.252499999999998</v>
      </c>
      <c r="BD34" s="99">
        <v>19.779999999999998</v>
      </c>
      <c r="BE34" s="99">
        <v>29.555</v>
      </c>
      <c r="BF34" s="99">
        <v>73.305000000000007</v>
      </c>
      <c r="BG34" s="99">
        <v>10.229166666666668</v>
      </c>
      <c r="BH34" s="99">
        <v>12.89</v>
      </c>
      <c r="BI34" s="99">
        <v>19.09</v>
      </c>
      <c r="BJ34" s="99">
        <v>3.01</v>
      </c>
      <c r="BK34" s="99">
        <v>62.704999999999998</v>
      </c>
      <c r="BL34" s="99">
        <v>9.6399999999999988</v>
      </c>
      <c r="BM34" s="99">
        <v>7.0374999999999996</v>
      </c>
    </row>
    <row r="35" spans="1:65" x14ac:dyDescent="0.25">
      <c r="A35" s="13">
        <v>636084600</v>
      </c>
      <c r="B35" s="14" t="s">
        <v>232</v>
      </c>
      <c r="C35" s="14" t="s">
        <v>855</v>
      </c>
      <c r="D35" s="14" t="s">
        <v>237</v>
      </c>
      <c r="E35" s="99">
        <v>17.695</v>
      </c>
      <c r="F35" s="99">
        <v>4.8937499999999998</v>
      </c>
      <c r="G35" s="99">
        <v>5.5487500000000001</v>
      </c>
      <c r="H35" s="99">
        <v>1.9350000000000001</v>
      </c>
      <c r="I35" s="99">
        <v>1.66875</v>
      </c>
      <c r="J35" s="99">
        <v>3.76</v>
      </c>
      <c r="K35" s="99">
        <v>4.2249999999999996</v>
      </c>
      <c r="L35" s="99">
        <v>1.77</v>
      </c>
      <c r="M35" s="99">
        <v>6.2974999999999994</v>
      </c>
      <c r="N35" s="99">
        <v>3.5049999999999999</v>
      </c>
      <c r="O35" s="99">
        <v>0.96</v>
      </c>
      <c r="P35" s="99">
        <v>2.5524999999999998</v>
      </c>
      <c r="Q35" s="99">
        <v>5.1049999999999995</v>
      </c>
      <c r="R35" s="99">
        <v>4.6775000000000002</v>
      </c>
      <c r="S35" s="99">
        <v>7.0337499999999995</v>
      </c>
      <c r="T35" s="99">
        <v>4.33</v>
      </c>
      <c r="U35" s="99">
        <v>5.7025000000000006</v>
      </c>
      <c r="V35" s="99">
        <v>2.36375</v>
      </c>
      <c r="W35" s="99">
        <v>2.6287500000000001</v>
      </c>
      <c r="X35" s="99">
        <v>2.7975000000000003</v>
      </c>
      <c r="Y35" s="99">
        <v>25.567499999999999</v>
      </c>
      <c r="Z35" s="99">
        <v>7.7275</v>
      </c>
      <c r="AA35" s="99">
        <v>4.0250000000000004</v>
      </c>
      <c r="AB35" s="99">
        <v>2.2149999999999999</v>
      </c>
      <c r="AC35" s="99">
        <v>3.5549999999999997</v>
      </c>
      <c r="AD35" s="99">
        <v>2.3699999999999997</v>
      </c>
      <c r="AE35" s="92">
        <v>2777.0450000000001</v>
      </c>
      <c r="AF35" s="92">
        <v>918610.75</v>
      </c>
      <c r="AG35" s="100">
        <v>5.0056999999999903</v>
      </c>
      <c r="AH35" s="92">
        <v>3722.7554981877597</v>
      </c>
      <c r="AI35" s="99" t="s">
        <v>837</v>
      </c>
      <c r="AJ35" s="99">
        <v>172.40834758063312</v>
      </c>
      <c r="AK35" s="99">
        <v>101.52161576899171</v>
      </c>
      <c r="AL35" s="99">
        <v>273.93</v>
      </c>
      <c r="AM35" s="99">
        <v>191.07101249999999</v>
      </c>
      <c r="AN35" s="99">
        <v>71.052499999999995</v>
      </c>
      <c r="AO35" s="101">
        <v>5.1470500000000001</v>
      </c>
      <c r="AP35" s="99">
        <v>150.27500000000001</v>
      </c>
      <c r="AQ35" s="99">
        <v>166.57250000000002</v>
      </c>
      <c r="AR35" s="99">
        <v>144.51</v>
      </c>
      <c r="AS35" s="99">
        <v>12.254999999999999</v>
      </c>
      <c r="AT35" s="99">
        <v>491.70249999999999</v>
      </c>
      <c r="AU35" s="99">
        <v>5.88</v>
      </c>
      <c r="AV35" s="99">
        <v>14.9575</v>
      </c>
      <c r="AW35" s="99">
        <v>4.9275000000000002</v>
      </c>
      <c r="AX35" s="99">
        <v>26.327500000000001</v>
      </c>
      <c r="AY35" s="99">
        <v>78.127499999999998</v>
      </c>
      <c r="AZ35" s="99">
        <v>3.2975000000000003</v>
      </c>
      <c r="BA35" s="99">
        <v>1.4875</v>
      </c>
      <c r="BB35" s="99">
        <v>15.425000000000001</v>
      </c>
      <c r="BC35" s="99">
        <v>46.224999999999994</v>
      </c>
      <c r="BD35" s="99">
        <v>30.182500000000001</v>
      </c>
      <c r="BE35" s="99">
        <v>56.637499999999996</v>
      </c>
      <c r="BF35" s="99">
        <v>74.959999999999994</v>
      </c>
      <c r="BG35" s="99">
        <v>12.827083333333334</v>
      </c>
      <c r="BH35" s="99">
        <v>14.1975</v>
      </c>
      <c r="BI35" s="99">
        <v>22.5</v>
      </c>
      <c r="BJ35" s="99">
        <v>3.3774999999999999</v>
      </c>
      <c r="BK35" s="99">
        <v>72.819999999999993</v>
      </c>
      <c r="BL35" s="99">
        <v>10.69</v>
      </c>
      <c r="BM35" s="99">
        <v>9.3249999999999993</v>
      </c>
    </row>
    <row r="36" spans="1:65" x14ac:dyDescent="0.25">
      <c r="A36" s="13">
        <v>611244620</v>
      </c>
      <c r="B36" s="14" t="s">
        <v>232</v>
      </c>
      <c r="C36" s="14" t="s">
        <v>233</v>
      </c>
      <c r="D36" s="14" t="s">
        <v>234</v>
      </c>
      <c r="E36" s="99">
        <v>14.78</v>
      </c>
      <c r="F36" s="99">
        <v>5.2175000000000002</v>
      </c>
      <c r="G36" s="99">
        <v>5.4824999999999999</v>
      </c>
      <c r="H36" s="99">
        <v>2.2199999999999998</v>
      </c>
      <c r="I36" s="99">
        <v>1.3875000000000002</v>
      </c>
      <c r="J36" s="99">
        <v>3.2749999999999999</v>
      </c>
      <c r="K36" s="99">
        <v>4.1675000000000004</v>
      </c>
      <c r="L36" s="99">
        <v>1.4500000000000002</v>
      </c>
      <c r="M36" s="99">
        <v>4.9550000000000001</v>
      </c>
      <c r="N36" s="99">
        <v>3.5024999999999999</v>
      </c>
      <c r="O36" s="99">
        <v>0.745</v>
      </c>
      <c r="P36" s="99">
        <v>1.67</v>
      </c>
      <c r="Q36" s="99">
        <v>4.3449999999999998</v>
      </c>
      <c r="R36" s="99">
        <v>4.59</v>
      </c>
      <c r="S36" s="99">
        <v>6.1749999999999998</v>
      </c>
      <c r="T36" s="99">
        <v>3.7649999999999997</v>
      </c>
      <c r="U36" s="99">
        <v>5.6449999999999996</v>
      </c>
      <c r="V36" s="99">
        <v>1.7050000000000001</v>
      </c>
      <c r="W36" s="99">
        <v>2.6749999999999998</v>
      </c>
      <c r="X36" s="99">
        <v>2.2650000000000001</v>
      </c>
      <c r="Y36" s="99">
        <v>20.3125</v>
      </c>
      <c r="Z36" s="99">
        <v>6.7050000000000001</v>
      </c>
      <c r="AA36" s="99">
        <v>3.25</v>
      </c>
      <c r="AB36" s="99">
        <v>1.405</v>
      </c>
      <c r="AC36" s="99">
        <v>3.5949999999999998</v>
      </c>
      <c r="AD36" s="99">
        <v>2.41</v>
      </c>
      <c r="AE36" s="92">
        <v>2918.35</v>
      </c>
      <c r="AF36" s="92">
        <v>1254623.25</v>
      </c>
      <c r="AG36" s="100">
        <v>5.2800000000000411</v>
      </c>
      <c r="AH36" s="92">
        <v>5249.2678240122195</v>
      </c>
      <c r="AI36" s="99" t="s">
        <v>837</v>
      </c>
      <c r="AJ36" s="99">
        <v>76.708950275000007</v>
      </c>
      <c r="AK36" s="99">
        <v>90.123731218725837</v>
      </c>
      <c r="AL36" s="99">
        <v>166.82999999999998</v>
      </c>
      <c r="AM36" s="99">
        <v>179.93572499999999</v>
      </c>
      <c r="AN36" s="99">
        <v>57.975000000000001</v>
      </c>
      <c r="AO36" s="101">
        <v>5.2684999999999995</v>
      </c>
      <c r="AP36" s="99">
        <v>127.0625</v>
      </c>
      <c r="AQ36" s="99">
        <v>101.4</v>
      </c>
      <c r="AR36" s="99">
        <v>116.8</v>
      </c>
      <c r="AS36" s="99">
        <v>11.884999999999998</v>
      </c>
      <c r="AT36" s="99">
        <v>498.4375</v>
      </c>
      <c r="AU36" s="99">
        <v>5.7575000000000003</v>
      </c>
      <c r="AV36" s="99">
        <v>12.99</v>
      </c>
      <c r="AW36" s="99">
        <v>4.9975000000000005</v>
      </c>
      <c r="AX36" s="99">
        <v>25.594999999999999</v>
      </c>
      <c r="AY36" s="99">
        <v>68.207499999999996</v>
      </c>
      <c r="AZ36" s="99">
        <v>3.02</v>
      </c>
      <c r="BA36" s="99">
        <v>1.28</v>
      </c>
      <c r="BB36" s="99">
        <v>17.835000000000001</v>
      </c>
      <c r="BC36" s="99">
        <v>37.547499999999999</v>
      </c>
      <c r="BD36" s="99">
        <v>30.844999999999999</v>
      </c>
      <c r="BE36" s="99">
        <v>40.340000000000003</v>
      </c>
      <c r="BF36" s="99">
        <v>84.99</v>
      </c>
      <c r="BG36" s="99">
        <v>14.239583333333332</v>
      </c>
      <c r="BH36" s="99">
        <v>15.467500000000001</v>
      </c>
      <c r="BI36" s="99">
        <v>24.71</v>
      </c>
      <c r="BJ36" s="99">
        <v>2.7225000000000001</v>
      </c>
      <c r="BK36" s="99">
        <v>76.3</v>
      </c>
      <c r="BL36" s="99">
        <v>10.107500000000002</v>
      </c>
      <c r="BM36" s="99">
        <v>8.1349999999999998</v>
      </c>
    </row>
    <row r="37" spans="1:65" x14ac:dyDescent="0.25">
      <c r="A37" s="13">
        <v>640900720</v>
      </c>
      <c r="B37" s="14" t="s">
        <v>232</v>
      </c>
      <c r="C37" s="14" t="s">
        <v>838</v>
      </c>
      <c r="D37" s="14" t="s">
        <v>238</v>
      </c>
      <c r="E37" s="99">
        <v>12.240000000000002</v>
      </c>
      <c r="F37" s="99">
        <v>5.6325000000000003</v>
      </c>
      <c r="G37" s="99">
        <v>5.0125000000000002</v>
      </c>
      <c r="H37" s="99">
        <v>1.63</v>
      </c>
      <c r="I37" s="99">
        <v>1.2</v>
      </c>
      <c r="J37" s="99">
        <v>3.5225</v>
      </c>
      <c r="K37" s="99">
        <v>3.8200000000000003</v>
      </c>
      <c r="L37" s="99">
        <v>1.4500000000000002</v>
      </c>
      <c r="M37" s="99">
        <v>4.0649999999999995</v>
      </c>
      <c r="N37" s="99">
        <v>3.9324999999999997</v>
      </c>
      <c r="O37" s="99">
        <v>0.80500000000000005</v>
      </c>
      <c r="P37" s="99">
        <v>1.74</v>
      </c>
      <c r="Q37" s="99">
        <v>3.7450000000000001</v>
      </c>
      <c r="R37" s="99">
        <v>4.1275000000000004</v>
      </c>
      <c r="S37" s="99">
        <v>5.5774999999999997</v>
      </c>
      <c r="T37" s="99">
        <v>3.7249999999999996</v>
      </c>
      <c r="U37" s="99">
        <v>5.1875</v>
      </c>
      <c r="V37" s="99">
        <v>1.5674999999999999</v>
      </c>
      <c r="W37" s="99">
        <v>2.3075000000000001</v>
      </c>
      <c r="X37" s="99">
        <v>2.2374999999999998</v>
      </c>
      <c r="Y37" s="99">
        <v>19.339999999999996</v>
      </c>
      <c r="Z37" s="99">
        <v>6.8250000000000002</v>
      </c>
      <c r="AA37" s="99">
        <v>3.54</v>
      </c>
      <c r="AB37" s="99">
        <v>1.5799999999999998</v>
      </c>
      <c r="AC37" s="99">
        <v>3.3899999999999997</v>
      </c>
      <c r="AD37" s="99">
        <v>2.1575000000000002</v>
      </c>
      <c r="AE37" s="92">
        <v>2388.9049999999997</v>
      </c>
      <c r="AF37" s="92">
        <v>593962</v>
      </c>
      <c r="AG37" s="100">
        <v>5.0462500000000441</v>
      </c>
      <c r="AH37" s="92">
        <v>2424.5553825446491</v>
      </c>
      <c r="AI37" s="99" t="s">
        <v>837</v>
      </c>
      <c r="AJ37" s="99">
        <v>159.90700733333333</v>
      </c>
      <c r="AK37" s="99">
        <v>48.441868712121206</v>
      </c>
      <c r="AL37" s="99">
        <v>208.35</v>
      </c>
      <c r="AM37" s="99">
        <v>190.43572499999999</v>
      </c>
      <c r="AN37" s="99">
        <v>53.72</v>
      </c>
      <c r="AO37" s="101">
        <v>5.1985312500000003</v>
      </c>
      <c r="AP37" s="99">
        <v>152.375</v>
      </c>
      <c r="AQ37" s="99">
        <v>174.92249999999999</v>
      </c>
      <c r="AR37" s="99">
        <v>112.27500000000001</v>
      </c>
      <c r="AS37" s="99">
        <v>11.172500000000001</v>
      </c>
      <c r="AT37" s="99">
        <v>394.01249999999999</v>
      </c>
      <c r="AU37" s="99">
        <v>7.85</v>
      </c>
      <c r="AV37" s="99">
        <v>14.6975</v>
      </c>
      <c r="AW37" s="99">
        <v>4.9649999999999999</v>
      </c>
      <c r="AX37" s="99">
        <v>34.75</v>
      </c>
      <c r="AY37" s="99">
        <v>60</v>
      </c>
      <c r="AZ37" s="99">
        <v>3.1550000000000002</v>
      </c>
      <c r="BA37" s="99">
        <v>1.35</v>
      </c>
      <c r="BB37" s="99">
        <v>19.032499999999999</v>
      </c>
      <c r="BC37" s="99">
        <v>32.5075</v>
      </c>
      <c r="BD37" s="99">
        <v>27.995000000000001</v>
      </c>
      <c r="BE37" s="99">
        <v>28.387500000000003</v>
      </c>
      <c r="BF37" s="99">
        <v>73.682500000000005</v>
      </c>
      <c r="BG37" s="99">
        <v>12.747916666666667</v>
      </c>
      <c r="BH37" s="99">
        <v>12.602500000000001</v>
      </c>
      <c r="BI37" s="99">
        <v>25.772499999999997</v>
      </c>
      <c r="BJ37" s="99">
        <v>2.79</v>
      </c>
      <c r="BK37" s="99">
        <v>45</v>
      </c>
      <c r="BL37" s="99">
        <v>9.7650000000000006</v>
      </c>
      <c r="BM37" s="99">
        <v>9.442499999999999</v>
      </c>
    </row>
    <row r="38" spans="1:65" x14ac:dyDescent="0.25">
      <c r="A38" s="13">
        <v>641740760</v>
      </c>
      <c r="B38" s="14" t="s">
        <v>232</v>
      </c>
      <c r="C38" s="14" t="s">
        <v>239</v>
      </c>
      <c r="D38" s="14" t="s">
        <v>240</v>
      </c>
      <c r="E38" s="99">
        <v>14.342499999999999</v>
      </c>
      <c r="F38" s="99">
        <v>5.35</v>
      </c>
      <c r="G38" s="99">
        <v>5.5625</v>
      </c>
      <c r="H38" s="99">
        <v>2.1325000000000003</v>
      </c>
      <c r="I38" s="99">
        <v>1.3975</v>
      </c>
      <c r="J38" s="99">
        <v>3.2574999999999998</v>
      </c>
      <c r="K38" s="99">
        <v>4.1400000000000006</v>
      </c>
      <c r="L38" s="99">
        <v>1.5050000000000001</v>
      </c>
      <c r="M38" s="99">
        <v>5.0749999999999993</v>
      </c>
      <c r="N38" s="99">
        <v>3.6074999999999999</v>
      </c>
      <c r="O38" s="99">
        <v>0.75</v>
      </c>
      <c r="P38" s="99">
        <v>1.7125000000000001</v>
      </c>
      <c r="Q38" s="99">
        <v>4.2450000000000001</v>
      </c>
      <c r="R38" s="99">
        <v>4.4175000000000004</v>
      </c>
      <c r="S38" s="99">
        <v>6.1575000000000006</v>
      </c>
      <c r="T38" s="99">
        <v>3.8574999999999999</v>
      </c>
      <c r="U38" s="99">
        <v>5.7324999999999999</v>
      </c>
      <c r="V38" s="99">
        <v>1.5975000000000001</v>
      </c>
      <c r="W38" s="99">
        <v>2.7225000000000001</v>
      </c>
      <c r="X38" s="99">
        <v>2.4449999999999998</v>
      </c>
      <c r="Y38" s="99">
        <v>20.560000000000002</v>
      </c>
      <c r="Z38" s="99">
        <v>7.0325000000000006</v>
      </c>
      <c r="AA38" s="99">
        <v>3.375</v>
      </c>
      <c r="AB38" s="99">
        <v>1.415</v>
      </c>
      <c r="AC38" s="99">
        <v>3.6524999999999999</v>
      </c>
      <c r="AD38" s="99">
        <v>2.3374999999999999</v>
      </c>
      <c r="AE38" s="92">
        <v>3067.3449999999998</v>
      </c>
      <c r="AF38" s="92">
        <v>1017031.5</v>
      </c>
      <c r="AG38" s="100">
        <v>5.1249999999999991</v>
      </c>
      <c r="AH38" s="92">
        <v>4184.6136494843568</v>
      </c>
      <c r="AI38" s="99" t="s">
        <v>837</v>
      </c>
      <c r="AJ38" s="99">
        <v>145.20772447815671</v>
      </c>
      <c r="AK38" s="99">
        <v>74.567161693263188</v>
      </c>
      <c r="AL38" s="99">
        <v>219.78</v>
      </c>
      <c r="AM38" s="99">
        <v>183.87464999999997</v>
      </c>
      <c r="AN38" s="99">
        <v>64.400000000000006</v>
      </c>
      <c r="AO38" s="101">
        <v>5.2653749999999997</v>
      </c>
      <c r="AP38" s="99">
        <v>127.80500000000001</v>
      </c>
      <c r="AQ38" s="99">
        <v>118.4375</v>
      </c>
      <c r="AR38" s="99">
        <v>120.65</v>
      </c>
      <c r="AS38" s="99">
        <v>12</v>
      </c>
      <c r="AT38" s="99">
        <v>498.4375</v>
      </c>
      <c r="AU38" s="99">
        <v>6.0299999999999994</v>
      </c>
      <c r="AV38" s="99">
        <v>13.04</v>
      </c>
      <c r="AW38" s="99">
        <v>4.7350000000000003</v>
      </c>
      <c r="AX38" s="99">
        <v>27.375</v>
      </c>
      <c r="AY38" s="99">
        <v>66.125</v>
      </c>
      <c r="AZ38" s="99">
        <v>3.2325000000000004</v>
      </c>
      <c r="BA38" s="99">
        <v>1.3274999999999999</v>
      </c>
      <c r="BB38" s="99">
        <v>16.857500000000002</v>
      </c>
      <c r="BC38" s="99">
        <v>37.370000000000005</v>
      </c>
      <c r="BD38" s="99">
        <v>30.91</v>
      </c>
      <c r="BE38" s="99">
        <v>40.407499999999999</v>
      </c>
      <c r="BF38" s="99">
        <v>79.330000000000013</v>
      </c>
      <c r="BG38" s="99">
        <v>10.041666666666666</v>
      </c>
      <c r="BH38" s="99">
        <v>16.2575</v>
      </c>
      <c r="BI38" s="99">
        <v>24.252500000000001</v>
      </c>
      <c r="BJ38" s="99">
        <v>2.7450000000000001</v>
      </c>
      <c r="BK38" s="99">
        <v>76.64500000000001</v>
      </c>
      <c r="BL38" s="99">
        <v>10.375</v>
      </c>
      <c r="BM38" s="99">
        <v>8.59</v>
      </c>
    </row>
    <row r="39" spans="1:65" x14ac:dyDescent="0.25">
      <c r="A39" s="13">
        <v>641884800</v>
      </c>
      <c r="B39" s="14" t="s">
        <v>232</v>
      </c>
      <c r="C39" s="14" t="s">
        <v>856</v>
      </c>
      <c r="D39" s="14" t="s">
        <v>241</v>
      </c>
      <c r="E39" s="99">
        <v>17.652500000000003</v>
      </c>
      <c r="F39" s="99">
        <v>5.5075000000000003</v>
      </c>
      <c r="G39" s="99">
        <v>5.6350000000000007</v>
      </c>
      <c r="H39" s="99">
        <v>1.9699999999999998</v>
      </c>
      <c r="I39" s="99">
        <v>1.63</v>
      </c>
      <c r="J39" s="99">
        <v>3.875</v>
      </c>
      <c r="K39" s="99">
        <v>4.2450000000000001</v>
      </c>
      <c r="L39" s="99">
        <v>1.7749999999999999</v>
      </c>
      <c r="M39" s="99">
        <v>6.4325000000000001</v>
      </c>
      <c r="N39" s="99">
        <v>3.5</v>
      </c>
      <c r="O39" s="99">
        <v>0.9524999999999999</v>
      </c>
      <c r="P39" s="99">
        <v>2.6149999999999998</v>
      </c>
      <c r="Q39" s="99">
        <v>5.0125000000000002</v>
      </c>
      <c r="R39" s="99">
        <v>4.6074999999999999</v>
      </c>
      <c r="S39" s="99">
        <v>7.2149999999999999</v>
      </c>
      <c r="T39" s="99">
        <v>4.4775</v>
      </c>
      <c r="U39" s="99">
        <v>5.6825000000000001</v>
      </c>
      <c r="V39" s="99">
        <v>2.3675000000000002</v>
      </c>
      <c r="W39" s="99">
        <v>2.6749999999999998</v>
      </c>
      <c r="X39" s="99">
        <v>2.9625000000000004</v>
      </c>
      <c r="Y39" s="99">
        <v>26.2075</v>
      </c>
      <c r="Z39" s="99">
        <v>7.75</v>
      </c>
      <c r="AA39" s="99">
        <v>4.07</v>
      </c>
      <c r="AB39" s="99">
        <v>2.3149999999999999</v>
      </c>
      <c r="AC39" s="99">
        <v>3.6749999999999998</v>
      </c>
      <c r="AD39" s="99">
        <v>2.4275000000000002</v>
      </c>
      <c r="AE39" s="92">
        <v>3642.49</v>
      </c>
      <c r="AF39" s="92">
        <v>1501595.5</v>
      </c>
      <c r="AG39" s="100">
        <v>4.9719500000000183</v>
      </c>
      <c r="AH39" s="92">
        <v>6047.9029196361662</v>
      </c>
      <c r="AI39" s="99" t="s">
        <v>837</v>
      </c>
      <c r="AJ39" s="99">
        <v>172.42177379720772</v>
      </c>
      <c r="AK39" s="99">
        <v>101.07571201855487</v>
      </c>
      <c r="AL39" s="99">
        <v>273.5</v>
      </c>
      <c r="AM39" s="99">
        <v>202.72072499999999</v>
      </c>
      <c r="AN39" s="99">
        <v>75.844999999999999</v>
      </c>
      <c r="AO39" s="101">
        <v>5.1935500000000001</v>
      </c>
      <c r="AP39" s="99">
        <v>154.9</v>
      </c>
      <c r="AQ39" s="99">
        <v>173.05250000000001</v>
      </c>
      <c r="AR39" s="99">
        <v>148.47749999999999</v>
      </c>
      <c r="AS39" s="99">
        <v>12.1175</v>
      </c>
      <c r="AT39" s="99">
        <v>493.10500000000002</v>
      </c>
      <c r="AU39" s="99">
        <v>6.2550000000000008</v>
      </c>
      <c r="AV39" s="99">
        <v>15.0375</v>
      </c>
      <c r="AW39" s="99">
        <v>4.9174999999999995</v>
      </c>
      <c r="AX39" s="99">
        <v>26.835000000000001</v>
      </c>
      <c r="AY39" s="99">
        <v>85.002499999999998</v>
      </c>
      <c r="AZ39" s="99">
        <v>3.27</v>
      </c>
      <c r="BA39" s="99">
        <v>1.55</v>
      </c>
      <c r="BB39" s="99">
        <v>15.865</v>
      </c>
      <c r="BC39" s="99">
        <v>49.592500000000001</v>
      </c>
      <c r="BD39" s="99">
        <v>30.362500000000001</v>
      </c>
      <c r="BE39" s="99">
        <v>58.552500000000002</v>
      </c>
      <c r="BF39" s="99">
        <v>78.650000000000006</v>
      </c>
      <c r="BG39" s="99">
        <v>13.035</v>
      </c>
      <c r="BH39" s="99">
        <v>15.620000000000001</v>
      </c>
      <c r="BI39" s="99">
        <v>23.875</v>
      </c>
      <c r="BJ39" s="99">
        <v>3.6300000000000003</v>
      </c>
      <c r="BK39" s="99">
        <v>77.837500000000006</v>
      </c>
      <c r="BL39" s="99">
        <v>10.6975</v>
      </c>
      <c r="BM39" s="99">
        <v>9.6624999999999996</v>
      </c>
    </row>
    <row r="40" spans="1:65" x14ac:dyDescent="0.25">
      <c r="A40" s="13">
        <v>644700900</v>
      </c>
      <c r="B40" s="14" t="s">
        <v>232</v>
      </c>
      <c r="C40" s="14" t="s">
        <v>242</v>
      </c>
      <c r="D40" s="14" t="s">
        <v>243</v>
      </c>
      <c r="E40" s="99">
        <v>14.212499999999999</v>
      </c>
      <c r="F40" s="99">
        <v>6.4725000000000001</v>
      </c>
      <c r="G40" s="99">
        <v>5.3574999999999999</v>
      </c>
      <c r="H40" s="99">
        <v>1.8875000000000002</v>
      </c>
      <c r="I40" s="99">
        <v>1.4124999999999999</v>
      </c>
      <c r="J40" s="99">
        <v>3.4349999999999996</v>
      </c>
      <c r="K40" s="99">
        <v>3.5649999999999999</v>
      </c>
      <c r="L40" s="99">
        <v>1.5024999999999999</v>
      </c>
      <c r="M40" s="99">
        <v>5.3024999999999993</v>
      </c>
      <c r="N40" s="99">
        <v>4.1849999999999996</v>
      </c>
      <c r="O40" s="99">
        <v>0.86499999999999999</v>
      </c>
      <c r="P40" s="99">
        <v>2.165</v>
      </c>
      <c r="Q40" s="99">
        <v>4.3550000000000004</v>
      </c>
      <c r="R40" s="99">
        <v>4.4124999999999996</v>
      </c>
      <c r="S40" s="99">
        <v>6.835</v>
      </c>
      <c r="T40" s="99">
        <v>3.18</v>
      </c>
      <c r="U40" s="99">
        <v>5.3425000000000002</v>
      </c>
      <c r="V40" s="99">
        <v>1.8225</v>
      </c>
      <c r="W40" s="99">
        <v>2.4275000000000002</v>
      </c>
      <c r="X40" s="99">
        <v>2.41</v>
      </c>
      <c r="Y40" s="99">
        <v>18.344999999999999</v>
      </c>
      <c r="Z40" s="99">
        <v>6.5250000000000004</v>
      </c>
      <c r="AA40" s="99">
        <v>3.55</v>
      </c>
      <c r="AB40" s="99">
        <v>1.78</v>
      </c>
      <c r="AC40" s="99">
        <v>3.3099999999999996</v>
      </c>
      <c r="AD40" s="99">
        <v>2.2524999999999999</v>
      </c>
      <c r="AE40" s="92">
        <v>1908.8875</v>
      </c>
      <c r="AF40" s="92">
        <v>643733</v>
      </c>
      <c r="AG40" s="100">
        <v>5.0412500000000149</v>
      </c>
      <c r="AH40" s="92">
        <v>2624.1562046816271</v>
      </c>
      <c r="AI40" s="99" t="s">
        <v>837</v>
      </c>
      <c r="AJ40" s="99">
        <v>252.75276205394033</v>
      </c>
      <c r="AK40" s="99">
        <v>60.517951393390447</v>
      </c>
      <c r="AL40" s="99">
        <v>313.27</v>
      </c>
      <c r="AM40" s="99">
        <v>184.0313625</v>
      </c>
      <c r="AN40" s="99">
        <v>69.564999999999998</v>
      </c>
      <c r="AO40" s="101">
        <v>4.9882499999999999</v>
      </c>
      <c r="AP40" s="99">
        <v>131.10750000000002</v>
      </c>
      <c r="AQ40" s="99">
        <v>132.82999999999998</v>
      </c>
      <c r="AR40" s="99">
        <v>112.86499999999999</v>
      </c>
      <c r="AS40" s="99">
        <v>11.807499999999999</v>
      </c>
      <c r="AT40" s="99">
        <v>481.255</v>
      </c>
      <c r="AU40" s="99">
        <v>5.6275000000000004</v>
      </c>
      <c r="AV40" s="99">
        <v>16.2425</v>
      </c>
      <c r="AW40" s="99">
        <v>4.7275000000000009</v>
      </c>
      <c r="AX40" s="99">
        <v>21.9375</v>
      </c>
      <c r="AY40" s="99">
        <v>41.9375</v>
      </c>
      <c r="AZ40" s="99">
        <v>3.0724999999999998</v>
      </c>
      <c r="BA40" s="99">
        <v>1.45</v>
      </c>
      <c r="BB40" s="99">
        <v>16.627499999999998</v>
      </c>
      <c r="BC40" s="99">
        <v>32.282499999999999</v>
      </c>
      <c r="BD40" s="99">
        <v>24.9575</v>
      </c>
      <c r="BE40" s="99">
        <v>33.447500000000005</v>
      </c>
      <c r="BF40" s="99">
        <v>96.515000000000001</v>
      </c>
      <c r="BG40" s="99">
        <v>3.8099999999999996</v>
      </c>
      <c r="BH40" s="99">
        <v>12.7575</v>
      </c>
      <c r="BI40" s="99">
        <v>21.844999999999999</v>
      </c>
      <c r="BJ40" s="99">
        <v>3.4050000000000002</v>
      </c>
      <c r="BK40" s="99">
        <v>53.09</v>
      </c>
      <c r="BL40" s="99">
        <v>10.095000000000001</v>
      </c>
      <c r="BM40" s="99">
        <v>8.2324999999999999</v>
      </c>
    </row>
    <row r="41" spans="1:65" x14ac:dyDescent="0.25">
      <c r="A41" s="13">
        <v>817820200</v>
      </c>
      <c r="B41" s="14" t="s">
        <v>244</v>
      </c>
      <c r="C41" s="14" t="s">
        <v>245</v>
      </c>
      <c r="D41" s="14" t="s">
        <v>246</v>
      </c>
      <c r="E41" s="99">
        <v>13.824999999999999</v>
      </c>
      <c r="F41" s="99">
        <v>4.7774999999999999</v>
      </c>
      <c r="G41" s="99">
        <v>5.0650000000000004</v>
      </c>
      <c r="H41" s="99">
        <v>1.3599999999999999</v>
      </c>
      <c r="I41" s="99">
        <v>1.105</v>
      </c>
      <c r="J41" s="99">
        <v>2.79</v>
      </c>
      <c r="K41" s="99">
        <v>2.7650000000000001</v>
      </c>
      <c r="L41" s="99">
        <v>1.3399999999999999</v>
      </c>
      <c r="M41" s="99">
        <v>4.6025</v>
      </c>
      <c r="N41" s="99">
        <v>3.34</v>
      </c>
      <c r="O41" s="99">
        <v>0.60749999999999993</v>
      </c>
      <c r="P41" s="99">
        <v>1.8250000000000002</v>
      </c>
      <c r="Q41" s="99">
        <v>3.8925000000000001</v>
      </c>
      <c r="R41" s="99">
        <v>3.74</v>
      </c>
      <c r="S41" s="99">
        <v>5.4375</v>
      </c>
      <c r="T41" s="99">
        <v>3.4224999999999999</v>
      </c>
      <c r="U41" s="99">
        <v>4.7</v>
      </c>
      <c r="V41" s="99">
        <v>1.42</v>
      </c>
      <c r="W41" s="99">
        <v>2.2599999999999998</v>
      </c>
      <c r="X41" s="99">
        <v>2.1875</v>
      </c>
      <c r="Y41" s="99">
        <v>20.307500000000001</v>
      </c>
      <c r="Z41" s="99">
        <v>5.5274999999999999</v>
      </c>
      <c r="AA41" s="99">
        <v>3.1724999999999999</v>
      </c>
      <c r="AB41" s="99">
        <v>1.4575</v>
      </c>
      <c r="AC41" s="99">
        <v>3.44</v>
      </c>
      <c r="AD41" s="99">
        <v>2.3524999999999996</v>
      </c>
      <c r="AE41" s="92">
        <v>1557.875</v>
      </c>
      <c r="AF41" s="92">
        <v>504243.75</v>
      </c>
      <c r="AG41" s="100">
        <v>5.2189166666667077</v>
      </c>
      <c r="AH41" s="92">
        <v>2094.8576168480377</v>
      </c>
      <c r="AI41" s="99" t="s">
        <v>837</v>
      </c>
      <c r="AJ41" s="99">
        <v>106.87417717162226</v>
      </c>
      <c r="AK41" s="99">
        <v>83.132460423359305</v>
      </c>
      <c r="AL41" s="99">
        <v>190</v>
      </c>
      <c r="AM41" s="99">
        <v>187.56528750000001</v>
      </c>
      <c r="AN41" s="99">
        <v>56.527499999999996</v>
      </c>
      <c r="AO41" s="101">
        <v>3.8556249999999999</v>
      </c>
      <c r="AP41" s="99">
        <v>121.72</v>
      </c>
      <c r="AQ41" s="99">
        <v>134.76249999999999</v>
      </c>
      <c r="AR41" s="99">
        <v>109.88250000000001</v>
      </c>
      <c r="AS41" s="99">
        <v>10.3475</v>
      </c>
      <c r="AT41" s="99">
        <v>482.15</v>
      </c>
      <c r="AU41" s="99">
        <v>6.1199999999999992</v>
      </c>
      <c r="AV41" s="99">
        <v>11.6525</v>
      </c>
      <c r="AW41" s="99">
        <v>4.95</v>
      </c>
      <c r="AX41" s="99">
        <v>30.184999999999999</v>
      </c>
      <c r="AY41" s="99">
        <v>47.037499999999994</v>
      </c>
      <c r="AZ41" s="99">
        <v>2.7425000000000002</v>
      </c>
      <c r="BA41" s="99">
        <v>1.1200000000000001</v>
      </c>
      <c r="BB41" s="99">
        <v>14.13</v>
      </c>
      <c r="BC41" s="99">
        <v>45.367499999999993</v>
      </c>
      <c r="BD41" s="99">
        <v>34.837499999999999</v>
      </c>
      <c r="BE41" s="99">
        <v>39.887499999999996</v>
      </c>
      <c r="BF41" s="99">
        <v>94.554999999999993</v>
      </c>
      <c r="BG41" s="99">
        <v>13.698333333333334</v>
      </c>
      <c r="BH41" s="99">
        <v>10.8825</v>
      </c>
      <c r="BI41" s="99">
        <v>16.2075</v>
      </c>
      <c r="BJ41" s="99">
        <v>3.26</v>
      </c>
      <c r="BK41" s="99">
        <v>62.402499999999996</v>
      </c>
      <c r="BL41" s="99">
        <v>9.875</v>
      </c>
      <c r="BM41" s="99">
        <v>9.182500000000001</v>
      </c>
    </row>
    <row r="42" spans="1:65" x14ac:dyDescent="0.25">
      <c r="A42" s="13">
        <v>819740300</v>
      </c>
      <c r="B42" s="14" t="s">
        <v>244</v>
      </c>
      <c r="C42" s="14" t="s">
        <v>247</v>
      </c>
      <c r="D42" s="14" t="s">
        <v>248</v>
      </c>
      <c r="E42" s="99">
        <v>13.209999999999999</v>
      </c>
      <c r="F42" s="99">
        <v>4.68</v>
      </c>
      <c r="G42" s="99">
        <v>4.9924999999999997</v>
      </c>
      <c r="H42" s="99">
        <v>1.5874999999999999</v>
      </c>
      <c r="I42" s="99">
        <v>1.1225000000000001</v>
      </c>
      <c r="J42" s="99">
        <v>2.7250000000000001</v>
      </c>
      <c r="K42" s="99">
        <v>2.74</v>
      </c>
      <c r="L42" s="99">
        <v>1.335</v>
      </c>
      <c r="M42" s="99">
        <v>4.5250000000000004</v>
      </c>
      <c r="N42" s="99">
        <v>2.9124999999999996</v>
      </c>
      <c r="O42" s="99">
        <v>0.59250000000000003</v>
      </c>
      <c r="P42" s="99">
        <v>1.8149999999999999</v>
      </c>
      <c r="Q42" s="99">
        <v>4.0374999999999996</v>
      </c>
      <c r="R42" s="99">
        <v>3.8550000000000004</v>
      </c>
      <c r="S42" s="99">
        <v>5.3449999999999998</v>
      </c>
      <c r="T42" s="99">
        <v>2.9050000000000002</v>
      </c>
      <c r="U42" s="99">
        <v>4.6224999999999996</v>
      </c>
      <c r="V42" s="99">
        <v>1.3649999999999998</v>
      </c>
      <c r="W42" s="99">
        <v>2.19</v>
      </c>
      <c r="X42" s="99">
        <v>1.88</v>
      </c>
      <c r="Y42" s="99">
        <v>19.797499999999999</v>
      </c>
      <c r="Z42" s="99">
        <v>5.4749999999999996</v>
      </c>
      <c r="AA42" s="99">
        <v>2.9824999999999999</v>
      </c>
      <c r="AB42" s="99">
        <v>1.2725</v>
      </c>
      <c r="AC42" s="99">
        <v>3.4475000000000002</v>
      </c>
      <c r="AD42" s="99">
        <v>2.1574999999999998</v>
      </c>
      <c r="AE42" s="92">
        <v>1847.5925</v>
      </c>
      <c r="AF42" s="92">
        <v>643195</v>
      </c>
      <c r="AG42" s="100">
        <v>4.9401833333333309</v>
      </c>
      <c r="AH42" s="92">
        <v>2593.9259430535553</v>
      </c>
      <c r="AI42" s="99" t="s">
        <v>837</v>
      </c>
      <c r="AJ42" s="99">
        <v>61.853273922171823</v>
      </c>
      <c r="AK42" s="99">
        <v>78.09962118627594</v>
      </c>
      <c r="AL42" s="99">
        <v>139.94999999999999</v>
      </c>
      <c r="AM42" s="99">
        <v>191.13142500000001</v>
      </c>
      <c r="AN42" s="99">
        <v>62.269999999999996</v>
      </c>
      <c r="AO42" s="101">
        <v>3.6810708333333335</v>
      </c>
      <c r="AP42" s="99">
        <v>115.965</v>
      </c>
      <c r="AQ42" s="99">
        <v>108.0825</v>
      </c>
      <c r="AR42" s="99">
        <v>120.1575</v>
      </c>
      <c r="AS42" s="99">
        <v>10.199999999999999</v>
      </c>
      <c r="AT42" s="99">
        <v>486.61750000000001</v>
      </c>
      <c r="AU42" s="99">
        <v>5.4249999999999998</v>
      </c>
      <c r="AV42" s="99">
        <v>12.102499999999999</v>
      </c>
      <c r="AW42" s="99">
        <v>4.74</v>
      </c>
      <c r="AX42" s="99">
        <v>25.6875</v>
      </c>
      <c r="AY42" s="99">
        <v>47.857500000000002</v>
      </c>
      <c r="AZ42" s="99">
        <v>2.3650000000000002</v>
      </c>
      <c r="BA42" s="99">
        <v>1.155</v>
      </c>
      <c r="BB42" s="99">
        <v>17.14</v>
      </c>
      <c r="BC42" s="99">
        <v>34.265000000000001</v>
      </c>
      <c r="BD42" s="99">
        <v>28.295000000000002</v>
      </c>
      <c r="BE42" s="99">
        <v>36.975000000000001</v>
      </c>
      <c r="BF42" s="99">
        <v>106.64</v>
      </c>
      <c r="BG42" s="99">
        <v>13.365</v>
      </c>
      <c r="BH42" s="99">
        <v>14.23</v>
      </c>
      <c r="BI42" s="99">
        <v>21.549999999999997</v>
      </c>
      <c r="BJ42" s="99">
        <v>2.7675000000000001</v>
      </c>
      <c r="BK42" s="99">
        <v>68.192499999999995</v>
      </c>
      <c r="BL42" s="99">
        <v>9.692499999999999</v>
      </c>
      <c r="BM42" s="99">
        <v>9.1199999999999992</v>
      </c>
    </row>
    <row r="43" spans="1:65" x14ac:dyDescent="0.25">
      <c r="A43" s="13">
        <v>824300500</v>
      </c>
      <c r="B43" s="14" t="s">
        <v>244</v>
      </c>
      <c r="C43" s="14" t="s">
        <v>250</v>
      </c>
      <c r="D43" s="14" t="s">
        <v>251</v>
      </c>
      <c r="E43" s="99">
        <v>13.268044934521434</v>
      </c>
      <c r="F43" s="99">
        <v>5.0958307010079649</v>
      </c>
      <c r="G43" s="99">
        <v>5.2679863481912284</v>
      </c>
      <c r="H43" s="99">
        <v>1.579695564818228</v>
      </c>
      <c r="I43" s="99">
        <v>1.2785466093058555</v>
      </c>
      <c r="J43" s="99">
        <v>2.9260144690018901</v>
      </c>
      <c r="K43" s="99">
        <v>2.8928834277943904</v>
      </c>
      <c r="L43" s="99">
        <v>1.5459398079715054</v>
      </c>
      <c r="M43" s="99">
        <v>5.0172357071044225</v>
      </c>
      <c r="N43" s="99">
        <v>3.2665803992900257</v>
      </c>
      <c r="O43" s="99">
        <v>0.59227555834554246</v>
      </c>
      <c r="P43" s="99">
        <v>1.8878043229581825</v>
      </c>
      <c r="Q43" s="99">
        <v>4.3346930064777638</v>
      </c>
      <c r="R43" s="99">
        <v>4.2651870929075706</v>
      </c>
      <c r="S43" s="99">
        <v>5.4151227471293559</v>
      </c>
      <c r="T43" s="99">
        <v>3.2754101762860492</v>
      </c>
      <c r="U43" s="99">
        <v>5.3716383192242638</v>
      </c>
      <c r="V43" s="99">
        <v>1.4823901381021281</v>
      </c>
      <c r="W43" s="99">
        <v>2.3840926212871865</v>
      </c>
      <c r="X43" s="99">
        <v>1.9536904211152755</v>
      </c>
      <c r="Y43" s="99">
        <v>22.311812326153191</v>
      </c>
      <c r="Z43" s="99">
        <v>5.9378965006496953</v>
      </c>
      <c r="AA43" s="99">
        <v>3.2440364223842111</v>
      </c>
      <c r="AB43" s="99">
        <v>1.521845746043534</v>
      </c>
      <c r="AC43" s="99">
        <v>3.5252535228366155</v>
      </c>
      <c r="AD43" s="99">
        <v>2.4747787008389128</v>
      </c>
      <c r="AE43" s="92">
        <v>1428.6758067162616</v>
      </c>
      <c r="AF43" s="92">
        <v>471220.3835764635</v>
      </c>
      <c r="AG43" s="100">
        <v>5.3001540699026437</v>
      </c>
      <c r="AH43" s="92">
        <v>1980.3440151236723</v>
      </c>
      <c r="AI43" s="99" t="s">
        <v>837</v>
      </c>
      <c r="AJ43" s="99">
        <v>75.965214033366991</v>
      </c>
      <c r="AK43" s="99">
        <v>68.77857735529048</v>
      </c>
      <c r="AL43" s="99">
        <v>144.75</v>
      </c>
      <c r="AM43" s="99">
        <v>193.79235846563407</v>
      </c>
      <c r="AN43" s="99">
        <v>66.694500567622768</v>
      </c>
      <c r="AO43" s="101">
        <v>3.8303019893822068</v>
      </c>
      <c r="AP43" s="99">
        <v>114.14297625843105</v>
      </c>
      <c r="AQ43" s="99">
        <v>173.23275593284018</v>
      </c>
      <c r="AR43" s="99">
        <v>99.192782105974018</v>
      </c>
      <c r="AS43" s="99">
        <v>10.351371678472566</v>
      </c>
      <c r="AT43" s="99">
        <v>488.40737567620562</v>
      </c>
      <c r="AU43" s="99">
        <v>5.0220494955646897</v>
      </c>
      <c r="AV43" s="99">
        <v>11.465087937152642</v>
      </c>
      <c r="AW43" s="99">
        <v>4.6175548215454221</v>
      </c>
      <c r="AX43" s="99">
        <v>25.977271273040998</v>
      </c>
      <c r="AY43" s="99">
        <v>42.486820742036826</v>
      </c>
      <c r="AZ43" s="99">
        <v>2.6986746279808345</v>
      </c>
      <c r="BA43" s="99">
        <v>1.1806945204710821</v>
      </c>
      <c r="BB43" s="99">
        <v>16.283532143776572</v>
      </c>
      <c r="BC43" s="99">
        <v>33.291960272585762</v>
      </c>
      <c r="BD43" s="99">
        <v>26.624412556059788</v>
      </c>
      <c r="BE43" s="99">
        <v>27.728966506148364</v>
      </c>
      <c r="BF43" s="99">
        <v>73.140701380700705</v>
      </c>
      <c r="BG43" s="99">
        <v>10.859648751351873</v>
      </c>
      <c r="BH43" s="99">
        <v>10.249648189298135</v>
      </c>
      <c r="BI43" s="99">
        <v>20.096127083468112</v>
      </c>
      <c r="BJ43" s="99">
        <v>3.0617888665719271</v>
      </c>
      <c r="BK43" s="99">
        <v>47.94410943217617</v>
      </c>
      <c r="BL43" s="99">
        <v>10.482864799421369</v>
      </c>
      <c r="BM43" s="99">
        <v>11.373234491916161</v>
      </c>
    </row>
    <row r="44" spans="1:65" x14ac:dyDescent="0.25">
      <c r="A44" s="13">
        <v>839380800</v>
      </c>
      <c r="B44" s="14" t="s">
        <v>244</v>
      </c>
      <c r="C44" s="14" t="s">
        <v>252</v>
      </c>
      <c r="D44" s="14" t="s">
        <v>253</v>
      </c>
      <c r="E44" s="99">
        <v>13.84</v>
      </c>
      <c r="F44" s="99">
        <v>4.8674999999999997</v>
      </c>
      <c r="G44" s="99">
        <v>5.1025</v>
      </c>
      <c r="H44" s="99">
        <v>1.4275</v>
      </c>
      <c r="I44" s="99">
        <v>1.0899999999999999</v>
      </c>
      <c r="J44" s="99">
        <v>3.01</v>
      </c>
      <c r="K44" s="99">
        <v>2.7824999999999998</v>
      </c>
      <c r="L44" s="99">
        <v>1.28</v>
      </c>
      <c r="M44" s="99">
        <v>4.7125000000000004</v>
      </c>
      <c r="N44" s="99">
        <v>2.9</v>
      </c>
      <c r="O44" s="99">
        <v>0.64500000000000002</v>
      </c>
      <c r="P44" s="99">
        <v>1.855</v>
      </c>
      <c r="Q44" s="99">
        <v>4.0274999999999999</v>
      </c>
      <c r="R44" s="99">
        <v>3.9575000000000005</v>
      </c>
      <c r="S44" s="99">
        <v>5.8150000000000004</v>
      </c>
      <c r="T44" s="99">
        <v>3.0249999999999999</v>
      </c>
      <c r="U44" s="99">
        <v>4.67</v>
      </c>
      <c r="V44" s="99">
        <v>1.3525</v>
      </c>
      <c r="W44" s="99">
        <v>2.3325</v>
      </c>
      <c r="X44" s="99">
        <v>1.7850000000000001</v>
      </c>
      <c r="Y44" s="99">
        <v>20.482499999999998</v>
      </c>
      <c r="Z44" s="99">
        <v>5.73</v>
      </c>
      <c r="AA44" s="99">
        <v>3.1025</v>
      </c>
      <c r="AB44" s="99">
        <v>1.4924999999999999</v>
      </c>
      <c r="AC44" s="99">
        <v>3.4650000000000003</v>
      </c>
      <c r="AD44" s="99">
        <v>2.2175000000000002</v>
      </c>
      <c r="AE44" s="92">
        <v>1477.6875</v>
      </c>
      <c r="AF44" s="92">
        <v>425478.25</v>
      </c>
      <c r="AG44" s="100">
        <v>5.203750000000003</v>
      </c>
      <c r="AH44" s="92">
        <v>1768.6966820607313</v>
      </c>
      <c r="AI44" s="99" t="s">
        <v>837</v>
      </c>
      <c r="AJ44" s="99">
        <v>100.24948549166666</v>
      </c>
      <c r="AK44" s="99">
        <v>74.389138455025289</v>
      </c>
      <c r="AL44" s="99">
        <v>174.64</v>
      </c>
      <c r="AM44" s="99">
        <v>191.65267499999999</v>
      </c>
      <c r="AN44" s="99">
        <v>47.269999999999996</v>
      </c>
      <c r="AO44" s="101">
        <v>3.9428749999999999</v>
      </c>
      <c r="AP44" s="99">
        <v>103.17749999999999</v>
      </c>
      <c r="AQ44" s="99">
        <v>106.565</v>
      </c>
      <c r="AR44" s="99">
        <v>110.125</v>
      </c>
      <c r="AS44" s="99">
        <v>10.327500000000001</v>
      </c>
      <c r="AT44" s="99">
        <v>464.47750000000002</v>
      </c>
      <c r="AU44" s="99">
        <v>6.19</v>
      </c>
      <c r="AV44" s="99">
        <v>12.395</v>
      </c>
      <c r="AW44" s="99">
        <v>4.8275000000000006</v>
      </c>
      <c r="AX44" s="99">
        <v>23.77</v>
      </c>
      <c r="AY44" s="99">
        <v>38.792500000000004</v>
      </c>
      <c r="AZ44" s="99">
        <v>2.75</v>
      </c>
      <c r="BA44" s="99">
        <v>1.0550000000000002</v>
      </c>
      <c r="BB44" s="99">
        <v>14.602499999999999</v>
      </c>
      <c r="BC44" s="99">
        <v>20.217500000000001</v>
      </c>
      <c r="BD44" s="99">
        <v>21.307499999999997</v>
      </c>
      <c r="BE44" s="99">
        <v>21.9175</v>
      </c>
      <c r="BF44" s="99">
        <v>116.98750000000001</v>
      </c>
      <c r="BG44" s="99">
        <v>9.8574999999999999</v>
      </c>
      <c r="BH44" s="99">
        <v>10.875</v>
      </c>
      <c r="BI44" s="99">
        <v>12.2075</v>
      </c>
      <c r="BJ44" s="99">
        <v>2.5125000000000002</v>
      </c>
      <c r="BK44" s="99">
        <v>49.707500000000003</v>
      </c>
      <c r="BL44" s="99">
        <v>9.932500000000001</v>
      </c>
      <c r="BM44" s="99">
        <v>7.94</v>
      </c>
    </row>
    <row r="45" spans="1:65" x14ac:dyDescent="0.25">
      <c r="A45" s="13">
        <v>819740351</v>
      </c>
      <c r="B45" s="14" t="s">
        <v>244</v>
      </c>
      <c r="C45" s="14" t="s">
        <v>247</v>
      </c>
      <c r="D45" s="14" t="s">
        <v>249</v>
      </c>
      <c r="E45" s="99">
        <v>12.075624999999999</v>
      </c>
      <c r="F45" s="99">
        <v>4.4350000000000005</v>
      </c>
      <c r="G45" s="99">
        <v>3.9743749999999998</v>
      </c>
      <c r="H45" s="99">
        <v>1.225625</v>
      </c>
      <c r="I45" s="99">
        <v>0.96</v>
      </c>
      <c r="J45" s="99">
        <v>2.6287500000000001</v>
      </c>
      <c r="K45" s="99">
        <v>2.2581250000000002</v>
      </c>
      <c r="L45" s="99">
        <v>1.1743749999999999</v>
      </c>
      <c r="M45" s="99">
        <v>3.6799999999999997</v>
      </c>
      <c r="N45" s="99">
        <v>2.506875</v>
      </c>
      <c r="O45" s="99">
        <v>0.55999999999999994</v>
      </c>
      <c r="P45" s="99">
        <v>1.72</v>
      </c>
      <c r="Q45" s="99">
        <v>3.8600000000000003</v>
      </c>
      <c r="R45" s="99">
        <v>3.7125000000000004</v>
      </c>
      <c r="S45" s="99">
        <v>4.7856249999999996</v>
      </c>
      <c r="T45" s="99">
        <v>3.8606249999999998</v>
      </c>
      <c r="U45" s="99">
        <v>3.7362500000000001</v>
      </c>
      <c r="V45" s="99">
        <v>1.2237499999999999</v>
      </c>
      <c r="W45" s="99">
        <v>2.0493749999999999</v>
      </c>
      <c r="X45" s="99">
        <v>1.8199999999999998</v>
      </c>
      <c r="Y45" s="99">
        <v>19.14</v>
      </c>
      <c r="Z45" s="99">
        <v>4.5200000000000005</v>
      </c>
      <c r="AA45" s="99">
        <v>2.7143750000000004</v>
      </c>
      <c r="AB45" s="99">
        <v>0.96312500000000001</v>
      </c>
      <c r="AC45" s="99">
        <v>3.09375</v>
      </c>
      <c r="AD45" s="99">
        <v>2.046875</v>
      </c>
      <c r="AE45" s="92">
        <v>2082.7775000000001</v>
      </c>
      <c r="AF45" s="92">
        <v>579807</v>
      </c>
      <c r="AG45" s="100">
        <v>5.2334374999999973</v>
      </c>
      <c r="AH45" s="92">
        <v>2404.6767453714715</v>
      </c>
      <c r="AI45" s="99" t="s">
        <v>837</v>
      </c>
      <c r="AJ45" s="99">
        <v>60.19686398333333</v>
      </c>
      <c r="AK45" s="99">
        <v>54.436353961939879</v>
      </c>
      <c r="AL45" s="99">
        <v>114.64</v>
      </c>
      <c r="AM45" s="99">
        <v>192.56392500000001</v>
      </c>
      <c r="AN45" s="99">
        <v>70.67</v>
      </c>
      <c r="AO45" s="101">
        <v>3.8411249999999999</v>
      </c>
      <c r="AP45" s="99">
        <v>78.875</v>
      </c>
      <c r="AQ45" s="99">
        <v>101.5</v>
      </c>
      <c r="AR45" s="99">
        <v>99.167500000000004</v>
      </c>
      <c r="AS45" s="99">
        <v>9.8224999999999998</v>
      </c>
      <c r="AT45" s="99">
        <v>475.9425</v>
      </c>
      <c r="AU45" s="99">
        <v>5.4150000000000009</v>
      </c>
      <c r="AV45" s="99">
        <v>12.135</v>
      </c>
      <c r="AW45" s="99">
        <v>4.7149999999999999</v>
      </c>
      <c r="AX45" s="99">
        <v>25.25</v>
      </c>
      <c r="AY45" s="99">
        <v>37.292500000000004</v>
      </c>
      <c r="AZ45" s="99">
        <v>2.3050000000000002</v>
      </c>
      <c r="BA45" s="99">
        <v>1.1175000000000002</v>
      </c>
      <c r="BB45" s="99">
        <v>14.192499999999999</v>
      </c>
      <c r="BC45" s="99">
        <v>33.635000000000005</v>
      </c>
      <c r="BD45" s="99">
        <v>20.91</v>
      </c>
      <c r="BE45" s="99">
        <v>27.92</v>
      </c>
      <c r="BF45" s="99">
        <v>66.664999999999992</v>
      </c>
      <c r="BG45" s="99">
        <v>15.380208333333334</v>
      </c>
      <c r="BH45" s="99">
        <v>16.985000000000003</v>
      </c>
      <c r="BI45" s="99">
        <v>20.125</v>
      </c>
      <c r="BJ45" s="99">
        <v>3.0475000000000003</v>
      </c>
      <c r="BK45" s="99">
        <v>59.487499999999997</v>
      </c>
      <c r="BL45" s="99">
        <v>9.473749999999999</v>
      </c>
      <c r="BM45" s="99">
        <v>9.8724999999999987</v>
      </c>
    </row>
    <row r="46" spans="1:65" x14ac:dyDescent="0.25">
      <c r="A46" s="13">
        <v>925540400</v>
      </c>
      <c r="B46" s="14" t="s">
        <v>254</v>
      </c>
      <c r="C46" s="14" t="s">
        <v>257</v>
      </c>
      <c r="D46" s="14" t="s">
        <v>258</v>
      </c>
      <c r="E46" s="99">
        <v>14.767500000000002</v>
      </c>
      <c r="F46" s="99">
        <v>5.0775000000000006</v>
      </c>
      <c r="G46" s="99">
        <v>4.6900000000000004</v>
      </c>
      <c r="H46" s="99">
        <v>1.575</v>
      </c>
      <c r="I46" s="99">
        <v>1.0474999999999999</v>
      </c>
      <c r="J46" s="99">
        <v>3.3025000000000002</v>
      </c>
      <c r="K46" s="99">
        <v>3.1124999999999998</v>
      </c>
      <c r="L46" s="99">
        <v>1.5475000000000001</v>
      </c>
      <c r="M46" s="99">
        <v>4.2649999999999997</v>
      </c>
      <c r="N46" s="99">
        <v>4.2949999999999999</v>
      </c>
      <c r="O46" s="99">
        <v>0.68249999999999988</v>
      </c>
      <c r="P46" s="99">
        <v>1.8450000000000002</v>
      </c>
      <c r="Q46" s="99">
        <v>3.9650000000000003</v>
      </c>
      <c r="R46" s="99">
        <v>4.2225000000000001</v>
      </c>
      <c r="S46" s="99">
        <v>5.6550000000000002</v>
      </c>
      <c r="T46" s="99">
        <v>3.4624999999999999</v>
      </c>
      <c r="U46" s="99">
        <v>4.9849999999999994</v>
      </c>
      <c r="V46" s="99">
        <v>1.2749999999999999</v>
      </c>
      <c r="W46" s="99">
        <v>2.1874999999999996</v>
      </c>
      <c r="X46" s="99">
        <v>1.7424999999999999</v>
      </c>
      <c r="Y46" s="99">
        <v>19.84</v>
      </c>
      <c r="Z46" s="99">
        <v>5.9649999999999999</v>
      </c>
      <c r="AA46" s="99">
        <v>3.2100000000000004</v>
      </c>
      <c r="AB46" s="99">
        <v>1.6075000000000002</v>
      </c>
      <c r="AC46" s="99">
        <v>3.1449999999999996</v>
      </c>
      <c r="AD46" s="99">
        <v>2.33</v>
      </c>
      <c r="AE46" s="92">
        <v>1757.51</v>
      </c>
      <c r="AF46" s="92">
        <v>387215.25</v>
      </c>
      <c r="AG46" s="100">
        <v>5.1287499999999815</v>
      </c>
      <c r="AH46" s="92">
        <v>1585.2246677244661</v>
      </c>
      <c r="AI46" s="99" t="s">
        <v>837</v>
      </c>
      <c r="AJ46" s="99">
        <v>137.23791074343032</v>
      </c>
      <c r="AK46" s="99">
        <v>124.78837280416667</v>
      </c>
      <c r="AL46" s="99">
        <v>262.03000000000003</v>
      </c>
      <c r="AM46" s="99">
        <v>183.69967499999998</v>
      </c>
      <c r="AN46" s="99">
        <v>61.1</v>
      </c>
      <c r="AO46" s="101">
        <v>3.7745000000000002</v>
      </c>
      <c r="AP46" s="99">
        <v>145.9375</v>
      </c>
      <c r="AQ46" s="99">
        <v>113.8125</v>
      </c>
      <c r="AR46" s="99">
        <v>105.625</v>
      </c>
      <c r="AS46" s="99">
        <v>9.9425000000000008</v>
      </c>
      <c r="AT46" s="99">
        <v>442.60749999999996</v>
      </c>
      <c r="AU46" s="99">
        <v>6.7174999999999994</v>
      </c>
      <c r="AV46" s="99">
        <v>9.9649999999999999</v>
      </c>
      <c r="AW46" s="99">
        <v>4.8650000000000002</v>
      </c>
      <c r="AX46" s="99">
        <v>32.125</v>
      </c>
      <c r="AY46" s="99">
        <v>50.082499999999996</v>
      </c>
      <c r="AZ46" s="99">
        <v>2.7674999999999996</v>
      </c>
      <c r="BA46" s="99">
        <v>1.1175000000000002</v>
      </c>
      <c r="BB46" s="99">
        <v>17.055</v>
      </c>
      <c r="BC46" s="99">
        <v>29.607500000000002</v>
      </c>
      <c r="BD46" s="99">
        <v>27.61</v>
      </c>
      <c r="BE46" s="99">
        <v>33.745000000000005</v>
      </c>
      <c r="BF46" s="99">
        <v>103.8875</v>
      </c>
      <c r="BG46" s="99">
        <v>15.131666666666668</v>
      </c>
      <c r="BH46" s="99">
        <v>12.055</v>
      </c>
      <c r="BI46" s="99">
        <v>19.392499999999998</v>
      </c>
      <c r="BJ46" s="99">
        <v>3.3150000000000004</v>
      </c>
      <c r="BK46" s="99">
        <v>82.07</v>
      </c>
      <c r="BL46" s="99">
        <v>10.45</v>
      </c>
      <c r="BM46" s="99">
        <v>8.234184981684983</v>
      </c>
    </row>
    <row r="47" spans="1:65" x14ac:dyDescent="0.25">
      <c r="A47" s="13">
        <v>935300620</v>
      </c>
      <c r="B47" s="14" t="s">
        <v>254</v>
      </c>
      <c r="C47" s="14" t="s">
        <v>259</v>
      </c>
      <c r="D47" s="14" t="s">
        <v>260</v>
      </c>
      <c r="E47" s="99">
        <v>13.047499999999999</v>
      </c>
      <c r="F47" s="99">
        <v>5.4249999999999998</v>
      </c>
      <c r="G47" s="99">
        <v>4.6900000000000004</v>
      </c>
      <c r="H47" s="99">
        <v>1.4475</v>
      </c>
      <c r="I47" s="99">
        <v>1.0474999999999999</v>
      </c>
      <c r="J47" s="99">
        <v>3.3050000000000006</v>
      </c>
      <c r="K47" s="99">
        <v>3.0924999999999998</v>
      </c>
      <c r="L47" s="99">
        <v>1.4075</v>
      </c>
      <c r="M47" s="99">
        <v>4.1125000000000007</v>
      </c>
      <c r="N47" s="99">
        <v>4.2649999999999997</v>
      </c>
      <c r="O47" s="99">
        <v>0.6875</v>
      </c>
      <c r="P47" s="99">
        <v>1.7400000000000002</v>
      </c>
      <c r="Q47" s="99">
        <v>3.6350000000000002</v>
      </c>
      <c r="R47" s="99">
        <v>3.9449999999999998</v>
      </c>
      <c r="S47" s="99">
        <v>5.0299999999999994</v>
      </c>
      <c r="T47" s="99">
        <v>3.3525</v>
      </c>
      <c r="U47" s="99">
        <v>4.7799999999999994</v>
      </c>
      <c r="V47" s="99">
        <v>1.3525</v>
      </c>
      <c r="W47" s="99">
        <v>2.0950000000000002</v>
      </c>
      <c r="X47" s="99">
        <v>1.86</v>
      </c>
      <c r="Y47" s="99">
        <v>19.157499999999999</v>
      </c>
      <c r="Z47" s="99">
        <v>6.0375000000000005</v>
      </c>
      <c r="AA47" s="99">
        <v>3.1750000000000003</v>
      </c>
      <c r="AB47" s="99">
        <v>1.4475</v>
      </c>
      <c r="AC47" s="99">
        <v>3.2299999999999995</v>
      </c>
      <c r="AD47" s="99">
        <v>2.2200000000000002</v>
      </c>
      <c r="AE47" s="92">
        <v>2162.4124999999999</v>
      </c>
      <c r="AF47" s="92">
        <v>430502.25</v>
      </c>
      <c r="AG47" s="100">
        <v>5.1287499999999824</v>
      </c>
      <c r="AH47" s="92">
        <v>1759.5122871943449</v>
      </c>
      <c r="AI47" s="99" t="s">
        <v>837</v>
      </c>
      <c r="AJ47" s="99">
        <v>160.89351851437499</v>
      </c>
      <c r="AK47" s="99">
        <v>119.98812883333332</v>
      </c>
      <c r="AL47" s="99">
        <v>280.88</v>
      </c>
      <c r="AM47" s="99">
        <v>186.13799999999998</v>
      </c>
      <c r="AN47" s="99">
        <v>73.75</v>
      </c>
      <c r="AO47" s="101">
        <v>3.835</v>
      </c>
      <c r="AP47" s="99">
        <v>138.41749999999999</v>
      </c>
      <c r="AQ47" s="99">
        <v>154.7175</v>
      </c>
      <c r="AR47" s="99">
        <v>127.72</v>
      </c>
      <c r="AS47" s="99">
        <v>9.84</v>
      </c>
      <c r="AT47" s="99">
        <v>442.19499999999999</v>
      </c>
      <c r="AU47" s="99">
        <v>6.4074999999999998</v>
      </c>
      <c r="AV47" s="99">
        <v>10.87</v>
      </c>
      <c r="AW47" s="99">
        <v>5.0625</v>
      </c>
      <c r="AX47" s="99">
        <v>29.5</v>
      </c>
      <c r="AY47" s="99">
        <v>49.455000000000005</v>
      </c>
      <c r="AZ47" s="99">
        <v>2.8325</v>
      </c>
      <c r="BA47" s="99">
        <v>1.1100000000000001</v>
      </c>
      <c r="BB47" s="99">
        <v>14.914999999999999</v>
      </c>
      <c r="BC47" s="99">
        <v>29.869999999999997</v>
      </c>
      <c r="BD47" s="99">
        <v>28.5625</v>
      </c>
      <c r="BE47" s="99">
        <v>25.465</v>
      </c>
      <c r="BF47" s="99">
        <v>124.0275</v>
      </c>
      <c r="BG47" s="99">
        <v>14.806666666666668</v>
      </c>
      <c r="BH47" s="99">
        <v>13.0875</v>
      </c>
      <c r="BI47" s="99">
        <v>19.75</v>
      </c>
      <c r="BJ47" s="99">
        <v>2.8949999999999996</v>
      </c>
      <c r="BK47" s="99">
        <v>99.9375</v>
      </c>
      <c r="BL47" s="99">
        <v>10.120000000000001</v>
      </c>
      <c r="BM47" s="99">
        <v>10.181648351648352</v>
      </c>
    </row>
    <row r="48" spans="1:65" x14ac:dyDescent="0.25">
      <c r="A48" s="13">
        <v>914860800</v>
      </c>
      <c r="B48" s="14" t="s">
        <v>254</v>
      </c>
      <c r="C48" s="14" t="s">
        <v>255</v>
      </c>
      <c r="D48" s="14" t="s">
        <v>256</v>
      </c>
      <c r="E48" s="99">
        <v>15.294999999999998</v>
      </c>
      <c r="F48" s="99">
        <v>4.9375</v>
      </c>
      <c r="G48" s="99">
        <v>5.0774999999999997</v>
      </c>
      <c r="H48" s="99">
        <v>1.7825</v>
      </c>
      <c r="I48" s="99">
        <v>1.2</v>
      </c>
      <c r="J48" s="99">
        <v>3.42</v>
      </c>
      <c r="K48" s="99">
        <v>3.3125</v>
      </c>
      <c r="L48" s="99">
        <v>1.44</v>
      </c>
      <c r="M48" s="99">
        <v>4.8025000000000002</v>
      </c>
      <c r="N48" s="99">
        <v>4.12</v>
      </c>
      <c r="O48" s="99">
        <v>0.77249999999999996</v>
      </c>
      <c r="P48" s="99">
        <v>2.1950000000000003</v>
      </c>
      <c r="Q48" s="99">
        <v>3.8025000000000002</v>
      </c>
      <c r="R48" s="99">
        <v>4.03</v>
      </c>
      <c r="S48" s="99">
        <v>4.915</v>
      </c>
      <c r="T48" s="99">
        <v>3.75</v>
      </c>
      <c r="U48" s="99">
        <v>5.1775000000000002</v>
      </c>
      <c r="V48" s="99">
        <v>1.5450000000000002</v>
      </c>
      <c r="W48" s="99">
        <v>2.2549999999999999</v>
      </c>
      <c r="X48" s="99">
        <v>2.0425</v>
      </c>
      <c r="Y48" s="99">
        <v>19.837499999999999</v>
      </c>
      <c r="Z48" s="99">
        <v>6.6749999999999998</v>
      </c>
      <c r="AA48" s="99">
        <v>3.4675000000000002</v>
      </c>
      <c r="AB48" s="99">
        <v>1.5774999999999999</v>
      </c>
      <c r="AC48" s="99">
        <v>3.3125</v>
      </c>
      <c r="AD48" s="99">
        <v>2.2799999999999998</v>
      </c>
      <c r="AE48" s="92">
        <v>2607.8249999999998</v>
      </c>
      <c r="AF48" s="92">
        <v>709368.75</v>
      </c>
      <c r="AG48" s="100">
        <v>5.1462499999999736</v>
      </c>
      <c r="AH48" s="92">
        <v>2920.6011930180648</v>
      </c>
      <c r="AI48" s="99" t="s">
        <v>837</v>
      </c>
      <c r="AJ48" s="99">
        <v>135.82219303125001</v>
      </c>
      <c r="AK48" s="99">
        <v>144.02221266403768</v>
      </c>
      <c r="AL48" s="99">
        <v>279.84000000000003</v>
      </c>
      <c r="AM48" s="99">
        <v>183.54299999999998</v>
      </c>
      <c r="AN48" s="99">
        <v>67.5</v>
      </c>
      <c r="AO48" s="101">
        <v>3.960375</v>
      </c>
      <c r="AP48" s="99">
        <v>128.6875</v>
      </c>
      <c r="AQ48" s="99">
        <v>144.14499999999998</v>
      </c>
      <c r="AR48" s="99">
        <v>121.96250000000001</v>
      </c>
      <c r="AS48" s="99">
        <v>10.805</v>
      </c>
      <c r="AT48" s="99">
        <v>441.54499999999996</v>
      </c>
      <c r="AU48" s="99">
        <v>6.5</v>
      </c>
      <c r="AV48" s="99">
        <v>12.02</v>
      </c>
      <c r="AW48" s="99">
        <v>5.1150000000000002</v>
      </c>
      <c r="AX48" s="99">
        <v>33.375</v>
      </c>
      <c r="AY48" s="99">
        <v>69.875</v>
      </c>
      <c r="AZ48" s="99">
        <v>3.2975000000000003</v>
      </c>
      <c r="BA48" s="99">
        <v>1.2124999999999999</v>
      </c>
      <c r="BB48" s="99">
        <v>16.579999999999998</v>
      </c>
      <c r="BC48" s="99">
        <v>32.127499999999998</v>
      </c>
      <c r="BD48" s="99">
        <v>25.317499999999999</v>
      </c>
      <c r="BE48" s="99">
        <v>27.102499999999999</v>
      </c>
      <c r="BF48" s="99">
        <v>125.965</v>
      </c>
      <c r="BG48" s="99">
        <v>14.806666666666667</v>
      </c>
      <c r="BH48" s="99">
        <v>14.297499999999999</v>
      </c>
      <c r="BI48" s="99">
        <v>22.5</v>
      </c>
      <c r="BJ48" s="99">
        <v>3.2125000000000004</v>
      </c>
      <c r="BK48" s="99">
        <v>89.137500000000003</v>
      </c>
      <c r="BL48" s="99">
        <v>10.077500000000001</v>
      </c>
      <c r="BM48" s="99">
        <v>9.6755402930402923</v>
      </c>
    </row>
    <row r="49" spans="1:65" x14ac:dyDescent="0.25">
      <c r="A49" s="13">
        <v>1020100500</v>
      </c>
      <c r="B49" s="14" t="s">
        <v>261</v>
      </c>
      <c r="C49" s="14" t="s">
        <v>262</v>
      </c>
      <c r="D49" s="14" t="s">
        <v>263</v>
      </c>
      <c r="E49" s="99">
        <v>12.212499999999999</v>
      </c>
      <c r="F49" s="99">
        <v>5.4749999999999996</v>
      </c>
      <c r="G49" s="99">
        <v>4.8825000000000003</v>
      </c>
      <c r="H49" s="99">
        <v>1.8275000000000001</v>
      </c>
      <c r="I49" s="99">
        <v>1.0450000000000002</v>
      </c>
      <c r="J49" s="99">
        <v>3.0100000000000002</v>
      </c>
      <c r="K49" s="99">
        <v>3.0449999999999999</v>
      </c>
      <c r="L49" s="99">
        <v>1.3150000000000002</v>
      </c>
      <c r="M49" s="99">
        <v>4.32</v>
      </c>
      <c r="N49" s="99">
        <v>4.6675000000000004</v>
      </c>
      <c r="O49" s="99">
        <v>0.64749999999999996</v>
      </c>
      <c r="P49" s="99">
        <v>1.77</v>
      </c>
      <c r="Q49" s="99">
        <v>3.6800000000000006</v>
      </c>
      <c r="R49" s="99">
        <v>4.1374999999999993</v>
      </c>
      <c r="S49" s="99">
        <v>5.7174999999999994</v>
      </c>
      <c r="T49" s="99">
        <v>3.9175000000000004</v>
      </c>
      <c r="U49" s="99">
        <v>4.6974999999999998</v>
      </c>
      <c r="V49" s="99">
        <v>1.5925</v>
      </c>
      <c r="W49" s="99">
        <v>2.2199999999999998</v>
      </c>
      <c r="X49" s="99">
        <v>1.79</v>
      </c>
      <c r="Y49" s="99">
        <v>18.899999999999999</v>
      </c>
      <c r="Z49" s="99">
        <v>6.1950000000000003</v>
      </c>
      <c r="AA49" s="99">
        <v>3.3975</v>
      </c>
      <c r="AB49" s="99">
        <v>1.74</v>
      </c>
      <c r="AC49" s="99">
        <v>3.35</v>
      </c>
      <c r="AD49" s="99">
        <v>2.2800000000000002</v>
      </c>
      <c r="AE49" s="92">
        <v>1536.3125</v>
      </c>
      <c r="AF49" s="92">
        <v>393239</v>
      </c>
      <c r="AG49" s="100">
        <v>5.3426250000000524</v>
      </c>
      <c r="AH49" s="92">
        <v>1654.8341775666615</v>
      </c>
      <c r="AI49" s="99" t="s">
        <v>837</v>
      </c>
      <c r="AJ49" s="99">
        <v>94.223560187499999</v>
      </c>
      <c r="AK49" s="99">
        <v>98.507821806461067</v>
      </c>
      <c r="AL49" s="99">
        <v>192.73000000000002</v>
      </c>
      <c r="AM49" s="99">
        <v>197.43813749999998</v>
      </c>
      <c r="AN49" s="99">
        <v>61.782499999999999</v>
      </c>
      <c r="AO49" s="101">
        <v>3.8033750000000004</v>
      </c>
      <c r="AP49" s="99">
        <v>131.75</v>
      </c>
      <c r="AQ49" s="99">
        <v>108.125</v>
      </c>
      <c r="AR49" s="99">
        <v>114.5025</v>
      </c>
      <c r="AS49" s="99">
        <v>10.585000000000001</v>
      </c>
      <c r="AT49" s="99">
        <v>407.77499999999998</v>
      </c>
      <c r="AU49" s="99">
        <v>6.1674999999999995</v>
      </c>
      <c r="AV49" s="99">
        <v>11.24</v>
      </c>
      <c r="AW49" s="99">
        <v>4.665</v>
      </c>
      <c r="AX49" s="99">
        <v>20.125</v>
      </c>
      <c r="AY49" s="99">
        <v>49.3125</v>
      </c>
      <c r="AZ49" s="99">
        <v>3.0474999999999999</v>
      </c>
      <c r="BA49" s="99">
        <v>1.3574999999999999</v>
      </c>
      <c r="BB49" s="99">
        <v>13.5</v>
      </c>
      <c r="BC49" s="99">
        <v>33.450000000000003</v>
      </c>
      <c r="BD49" s="99">
        <v>29.015000000000001</v>
      </c>
      <c r="BE49" s="99">
        <v>31.215</v>
      </c>
      <c r="BF49" s="99">
        <v>75</v>
      </c>
      <c r="BG49" s="99">
        <v>12.495000000000001</v>
      </c>
      <c r="BH49" s="99">
        <v>12.547499999999999</v>
      </c>
      <c r="BI49" s="99">
        <v>16.4575</v>
      </c>
      <c r="BJ49" s="99">
        <v>3.59</v>
      </c>
      <c r="BK49" s="99">
        <v>74.742499999999993</v>
      </c>
      <c r="BL49" s="99">
        <v>10.719368686968686</v>
      </c>
      <c r="BM49" s="99">
        <v>12.038247869997818</v>
      </c>
    </row>
    <row r="50" spans="1:65" x14ac:dyDescent="0.25">
      <c r="A50" s="13">
        <v>1041540600</v>
      </c>
      <c r="B50" s="14" t="s">
        <v>261</v>
      </c>
      <c r="C50" s="14" t="s">
        <v>815</v>
      </c>
      <c r="D50" s="14" t="s">
        <v>816</v>
      </c>
      <c r="E50" s="99">
        <v>12.135</v>
      </c>
      <c r="F50" s="99">
        <v>5.7</v>
      </c>
      <c r="G50" s="99">
        <v>4.9000000000000004</v>
      </c>
      <c r="H50" s="99">
        <v>1.4249999999999998</v>
      </c>
      <c r="I50" s="99">
        <v>1.0474999999999999</v>
      </c>
      <c r="J50" s="99">
        <v>3.0200000000000005</v>
      </c>
      <c r="K50" s="99">
        <v>3.0324999999999998</v>
      </c>
      <c r="L50" s="99">
        <v>1.33</v>
      </c>
      <c r="M50" s="99">
        <v>4.4574999999999996</v>
      </c>
      <c r="N50" s="99">
        <v>4.7174999999999994</v>
      </c>
      <c r="O50" s="99">
        <v>0.71250000000000002</v>
      </c>
      <c r="P50" s="99">
        <v>1.7725000000000002</v>
      </c>
      <c r="Q50" s="99">
        <v>3.7149999999999999</v>
      </c>
      <c r="R50" s="99">
        <v>4.1349999999999998</v>
      </c>
      <c r="S50" s="99">
        <v>5.5925000000000002</v>
      </c>
      <c r="T50" s="99">
        <v>3.5975000000000001</v>
      </c>
      <c r="U50" s="99">
        <v>4.7424999999999997</v>
      </c>
      <c r="V50" s="99">
        <v>1.47</v>
      </c>
      <c r="W50" s="99">
        <v>2.1850000000000001</v>
      </c>
      <c r="X50" s="99">
        <v>1.72</v>
      </c>
      <c r="Y50" s="99">
        <v>18.927499999999998</v>
      </c>
      <c r="Z50" s="99">
        <v>6.9675000000000002</v>
      </c>
      <c r="AA50" s="99">
        <v>3.2850000000000001</v>
      </c>
      <c r="AB50" s="99">
        <v>1.66</v>
      </c>
      <c r="AC50" s="99">
        <v>3.3275000000000001</v>
      </c>
      <c r="AD50" s="99">
        <v>2.3149999999999999</v>
      </c>
      <c r="AE50" s="92">
        <v>1571.8074999999999</v>
      </c>
      <c r="AF50" s="92">
        <v>478285.75</v>
      </c>
      <c r="AG50" s="100">
        <v>5.2813750000000281</v>
      </c>
      <c r="AH50" s="92">
        <v>1992.3255405907976</v>
      </c>
      <c r="AI50" s="99" t="s">
        <v>837</v>
      </c>
      <c r="AJ50" s="99">
        <v>67.206414767495389</v>
      </c>
      <c r="AK50" s="99">
        <v>98.507821806461067</v>
      </c>
      <c r="AL50" s="99">
        <v>165.72</v>
      </c>
      <c r="AM50" s="99">
        <v>183.77699999999999</v>
      </c>
      <c r="AN50" s="99">
        <v>94.794999999999987</v>
      </c>
      <c r="AO50" s="101">
        <v>3.7912499999999998</v>
      </c>
      <c r="AP50" s="99">
        <v>150.36000000000001</v>
      </c>
      <c r="AQ50" s="99">
        <v>116.0975</v>
      </c>
      <c r="AR50" s="99">
        <v>131.57</v>
      </c>
      <c r="AS50" s="99">
        <v>9.8825000000000003</v>
      </c>
      <c r="AT50" s="99">
        <v>413.85</v>
      </c>
      <c r="AU50" s="99">
        <v>6.01</v>
      </c>
      <c r="AV50" s="99">
        <v>11.592499999999999</v>
      </c>
      <c r="AW50" s="99">
        <v>4.6400000000000006</v>
      </c>
      <c r="AX50" s="99">
        <v>28.125</v>
      </c>
      <c r="AY50" s="99">
        <v>48.2</v>
      </c>
      <c r="AZ50" s="99">
        <v>3.1</v>
      </c>
      <c r="BA50" s="99">
        <v>1.0925</v>
      </c>
      <c r="BB50" s="99">
        <v>11.49</v>
      </c>
      <c r="BC50" s="99">
        <v>27.07</v>
      </c>
      <c r="BD50" s="99">
        <v>25.942499999999999</v>
      </c>
      <c r="BE50" s="99">
        <v>28.044999999999998</v>
      </c>
      <c r="BF50" s="99">
        <v>90.224999999999994</v>
      </c>
      <c r="BG50" s="99">
        <v>3.229166666666667</v>
      </c>
      <c r="BH50" s="99">
        <v>13.047500000000001</v>
      </c>
      <c r="BI50" s="99">
        <v>20.625</v>
      </c>
      <c r="BJ50" s="99">
        <v>3.2749999999999995</v>
      </c>
      <c r="BK50" s="99">
        <v>60.625</v>
      </c>
      <c r="BL50" s="99">
        <v>10.052661556130603</v>
      </c>
      <c r="BM50" s="99">
        <v>11.187670670506108</v>
      </c>
    </row>
    <row r="51" spans="1:65" x14ac:dyDescent="0.25">
      <c r="A51" s="13">
        <v>1048864800</v>
      </c>
      <c r="B51" s="14" t="s">
        <v>261</v>
      </c>
      <c r="C51" s="14" t="s">
        <v>264</v>
      </c>
      <c r="D51" s="14" t="s">
        <v>265</v>
      </c>
      <c r="E51" s="99">
        <v>12.4375</v>
      </c>
      <c r="F51" s="99">
        <v>5.6325000000000003</v>
      </c>
      <c r="G51" s="99">
        <v>5.3849999999999998</v>
      </c>
      <c r="H51" s="99">
        <v>1.7124999999999999</v>
      </c>
      <c r="I51" s="99">
        <v>1.2949999999999999</v>
      </c>
      <c r="J51" s="99">
        <v>3.7549999999999999</v>
      </c>
      <c r="K51" s="99">
        <v>3.1974999999999998</v>
      </c>
      <c r="L51" s="99">
        <v>1.4324999999999999</v>
      </c>
      <c r="M51" s="99">
        <v>5.1125000000000007</v>
      </c>
      <c r="N51" s="99">
        <v>4.1325000000000003</v>
      </c>
      <c r="O51" s="99">
        <v>0.65999999999999992</v>
      </c>
      <c r="P51" s="99">
        <v>1.8625000000000003</v>
      </c>
      <c r="Q51" s="99">
        <v>3.8800000000000003</v>
      </c>
      <c r="R51" s="99">
        <v>4.1825000000000001</v>
      </c>
      <c r="S51" s="99">
        <v>5.0425000000000004</v>
      </c>
      <c r="T51" s="99">
        <v>3.9400000000000004</v>
      </c>
      <c r="U51" s="99">
        <v>5.2424999999999997</v>
      </c>
      <c r="V51" s="99">
        <v>1.7075</v>
      </c>
      <c r="W51" s="99">
        <v>2.4225000000000003</v>
      </c>
      <c r="X51" s="99">
        <v>1.8824999999999998</v>
      </c>
      <c r="Y51" s="99">
        <v>22.240000000000002</v>
      </c>
      <c r="Z51" s="99">
        <v>6.6100000000000012</v>
      </c>
      <c r="AA51" s="99">
        <v>3.6974999999999998</v>
      </c>
      <c r="AB51" s="99">
        <v>1.7275</v>
      </c>
      <c r="AC51" s="99">
        <v>3.7624999999999997</v>
      </c>
      <c r="AD51" s="99">
        <v>2.5525000000000002</v>
      </c>
      <c r="AE51" s="92">
        <v>1900.6450000000002</v>
      </c>
      <c r="AF51" s="92">
        <v>432216.75</v>
      </c>
      <c r="AG51" s="100">
        <v>5.4101249999999945</v>
      </c>
      <c r="AH51" s="92">
        <v>1831.7264310217761</v>
      </c>
      <c r="AI51" s="99" t="s">
        <v>837</v>
      </c>
      <c r="AJ51" s="99">
        <v>55.290180608880647</v>
      </c>
      <c r="AK51" s="99">
        <v>94.753209393766724</v>
      </c>
      <c r="AL51" s="99">
        <v>150.04</v>
      </c>
      <c r="AM51" s="99">
        <v>181.35292500000003</v>
      </c>
      <c r="AN51" s="99">
        <v>78.75</v>
      </c>
      <c r="AO51" s="101">
        <v>3.77475</v>
      </c>
      <c r="AP51" s="99">
        <v>98.094999999999999</v>
      </c>
      <c r="AQ51" s="99">
        <v>129.375</v>
      </c>
      <c r="AR51" s="99">
        <v>147.83750000000001</v>
      </c>
      <c r="AS51" s="99">
        <v>11.215</v>
      </c>
      <c r="AT51" s="99">
        <v>480.76749999999998</v>
      </c>
      <c r="AU51" s="99">
        <v>6.4324999999999992</v>
      </c>
      <c r="AV51" s="99">
        <v>11.302499999999998</v>
      </c>
      <c r="AW51" s="99">
        <v>4.9625000000000004</v>
      </c>
      <c r="AX51" s="99">
        <v>28.395</v>
      </c>
      <c r="AY51" s="99">
        <v>50.417500000000004</v>
      </c>
      <c r="AZ51" s="99">
        <v>2.8774999999999999</v>
      </c>
      <c r="BA51" s="99">
        <v>1.36</v>
      </c>
      <c r="BB51" s="99">
        <v>18.25</v>
      </c>
      <c r="BC51" s="99">
        <v>39.79</v>
      </c>
      <c r="BD51" s="99">
        <v>30.61</v>
      </c>
      <c r="BE51" s="99">
        <v>37.147500000000001</v>
      </c>
      <c r="BF51" s="99">
        <v>82.5</v>
      </c>
      <c r="BG51" s="99">
        <v>11.495000000000001</v>
      </c>
      <c r="BH51" s="99">
        <v>12.58</v>
      </c>
      <c r="BI51" s="99">
        <v>18.1675</v>
      </c>
      <c r="BJ51" s="99">
        <v>4.2725</v>
      </c>
      <c r="BK51" s="99">
        <v>61.5</v>
      </c>
      <c r="BL51" s="99">
        <v>10.787500000000001</v>
      </c>
      <c r="BM51" s="99">
        <v>10.408120829611693</v>
      </c>
    </row>
    <row r="52" spans="1:65" x14ac:dyDescent="0.25">
      <c r="A52" s="13">
        <v>1147894750</v>
      </c>
      <c r="B52" s="14" t="s">
        <v>266</v>
      </c>
      <c r="C52" s="14" t="s">
        <v>267</v>
      </c>
      <c r="D52" s="14" t="s">
        <v>268</v>
      </c>
      <c r="E52" s="99">
        <v>13.172500000000001</v>
      </c>
      <c r="F52" s="99">
        <v>5.4249999999999998</v>
      </c>
      <c r="G52" s="99">
        <v>5.2387499999999996</v>
      </c>
      <c r="H52" s="99">
        <v>1.22875</v>
      </c>
      <c r="I52" s="99">
        <v>1.29125</v>
      </c>
      <c r="J52" s="99">
        <v>3.3875000000000002</v>
      </c>
      <c r="K52" s="99">
        <v>3.0062499999999996</v>
      </c>
      <c r="L52" s="99">
        <v>1.4424999999999999</v>
      </c>
      <c r="M52" s="99">
        <v>4.75</v>
      </c>
      <c r="N52" s="99">
        <v>4.4725000000000001</v>
      </c>
      <c r="O52" s="99">
        <v>0.75124999999999997</v>
      </c>
      <c r="P52" s="99">
        <v>1.7337500000000001</v>
      </c>
      <c r="Q52" s="99">
        <v>3.8412500000000001</v>
      </c>
      <c r="R52" s="99">
        <v>4.1887499999999998</v>
      </c>
      <c r="S52" s="99">
        <v>5.5037500000000001</v>
      </c>
      <c r="T52" s="99">
        <v>4.2974999999999994</v>
      </c>
      <c r="U52" s="99">
        <v>5.2787500000000005</v>
      </c>
      <c r="V52" s="99">
        <v>1.7462499999999999</v>
      </c>
      <c r="W52" s="99">
        <v>2.4012500000000001</v>
      </c>
      <c r="X52" s="99">
        <v>1.9700000000000002</v>
      </c>
      <c r="Y52" s="99">
        <v>19.452500000000001</v>
      </c>
      <c r="Z52" s="99">
        <v>6.7874999999999996</v>
      </c>
      <c r="AA52" s="99">
        <v>3.7162499999999996</v>
      </c>
      <c r="AB52" s="99">
        <v>1.8125</v>
      </c>
      <c r="AC52" s="99">
        <v>3.6712499999999997</v>
      </c>
      <c r="AD52" s="99">
        <v>2.3925000000000001</v>
      </c>
      <c r="AE52" s="92">
        <v>3228.875</v>
      </c>
      <c r="AF52" s="92">
        <v>1160185.5</v>
      </c>
      <c r="AG52" s="100">
        <v>5.3337499999999931</v>
      </c>
      <c r="AH52" s="92">
        <v>4868.1030244743997</v>
      </c>
      <c r="AI52" s="99" t="s">
        <v>837</v>
      </c>
      <c r="AJ52" s="99">
        <v>117.8881404160485</v>
      </c>
      <c r="AK52" s="99">
        <v>102.40060837658977</v>
      </c>
      <c r="AL52" s="99">
        <v>220.29000000000002</v>
      </c>
      <c r="AM52" s="99">
        <v>189.4244625</v>
      </c>
      <c r="AN52" s="99">
        <v>69.324999999999989</v>
      </c>
      <c r="AO52" s="101">
        <v>3.8157839237812503</v>
      </c>
      <c r="AP52" s="99">
        <v>82.875</v>
      </c>
      <c r="AQ52" s="99">
        <v>132.63749999999999</v>
      </c>
      <c r="AR52" s="99">
        <v>110.61250000000001</v>
      </c>
      <c r="AS52" s="99">
        <v>11.4275</v>
      </c>
      <c r="AT52" s="99">
        <v>436.92500000000001</v>
      </c>
      <c r="AU52" s="99">
        <v>6.84</v>
      </c>
      <c r="AV52" s="99">
        <v>12.414999999999999</v>
      </c>
      <c r="AW52" s="99">
        <v>4.8275000000000006</v>
      </c>
      <c r="AX52" s="99">
        <v>41.127499999999998</v>
      </c>
      <c r="AY52" s="99">
        <v>79.5</v>
      </c>
      <c r="AZ52" s="99">
        <v>2.8224999999999998</v>
      </c>
      <c r="BA52" s="99">
        <v>1.4549999999999998</v>
      </c>
      <c r="BB52" s="99">
        <v>13.8</v>
      </c>
      <c r="BC52" s="99">
        <v>38.110000000000007</v>
      </c>
      <c r="BD52" s="99">
        <v>31.994999999999997</v>
      </c>
      <c r="BE52" s="99">
        <v>33.425000000000004</v>
      </c>
      <c r="BF52" s="99">
        <v>71.94</v>
      </c>
      <c r="BG52" s="99">
        <v>10</v>
      </c>
      <c r="BH52" s="99">
        <v>14.997499999999999</v>
      </c>
      <c r="BI52" s="99">
        <v>23.3325</v>
      </c>
      <c r="BJ52" s="99">
        <v>3.7075000000000005</v>
      </c>
      <c r="BK52" s="99">
        <v>89.832499999999996</v>
      </c>
      <c r="BL52" s="99">
        <v>10.969999999999999</v>
      </c>
      <c r="BM52" s="99">
        <v>11.9125</v>
      </c>
    </row>
    <row r="53" spans="1:65" x14ac:dyDescent="0.25">
      <c r="A53" s="13">
        <v>1215980190</v>
      </c>
      <c r="B53" s="14" t="s">
        <v>269</v>
      </c>
      <c r="C53" s="14" t="s">
        <v>270</v>
      </c>
      <c r="D53" t="s">
        <v>271</v>
      </c>
      <c r="E53" s="99">
        <v>14.047499999999999</v>
      </c>
      <c r="F53" s="99">
        <v>5.52</v>
      </c>
      <c r="G53" s="99">
        <v>5.1124999999999998</v>
      </c>
      <c r="H53" s="99">
        <v>2.11</v>
      </c>
      <c r="I53" s="99">
        <v>1.1850000000000001</v>
      </c>
      <c r="J53" s="99">
        <v>3.0274999999999999</v>
      </c>
      <c r="K53" s="99">
        <v>2.3200000000000003</v>
      </c>
      <c r="L53" s="99">
        <v>1.3875</v>
      </c>
      <c r="M53" s="99">
        <v>4.085</v>
      </c>
      <c r="N53" s="99">
        <v>4.2925000000000004</v>
      </c>
      <c r="O53" s="99">
        <v>0.67347014925373139</v>
      </c>
      <c r="P53" s="99">
        <v>1.8274999999999999</v>
      </c>
      <c r="Q53" s="99">
        <v>4.2175000000000002</v>
      </c>
      <c r="R53" s="99">
        <v>4.3274999999999997</v>
      </c>
      <c r="S53" s="99">
        <v>4.6074999999999999</v>
      </c>
      <c r="T53" s="99">
        <v>2.8650000000000002</v>
      </c>
      <c r="U53" s="99">
        <v>4.7225000000000001</v>
      </c>
      <c r="V53" s="99">
        <v>1.59</v>
      </c>
      <c r="W53" s="99">
        <v>2.1124999999999998</v>
      </c>
      <c r="X53" s="99">
        <v>2.0100000000000002</v>
      </c>
      <c r="Y53" s="99">
        <v>21.574999999999999</v>
      </c>
      <c r="Z53" s="99">
        <v>6.125</v>
      </c>
      <c r="AA53" s="99">
        <v>3.7199999999999998</v>
      </c>
      <c r="AB53" s="99">
        <v>1.635</v>
      </c>
      <c r="AC53" s="99">
        <v>3.6599999999999997</v>
      </c>
      <c r="AD53" s="99">
        <v>2.46</v>
      </c>
      <c r="AE53" s="92">
        <v>1852.0825</v>
      </c>
      <c r="AF53" s="92">
        <v>500885.25</v>
      </c>
      <c r="AG53" s="100">
        <v>5.1780857142857357</v>
      </c>
      <c r="AH53" s="92">
        <v>2072.5074481689435</v>
      </c>
      <c r="AI53" s="99">
        <v>180.8127621329229</v>
      </c>
      <c r="AJ53" s="99" t="s">
        <v>837</v>
      </c>
      <c r="AK53" s="99" t="s">
        <v>837</v>
      </c>
      <c r="AL53" s="99">
        <v>180.8127621329229</v>
      </c>
      <c r="AM53" s="99">
        <v>195.05700000000002</v>
      </c>
      <c r="AN53" s="99">
        <v>71.59</v>
      </c>
      <c r="AO53" s="101">
        <v>3.7258750000000003</v>
      </c>
      <c r="AP53" s="99">
        <v>96.882499999999993</v>
      </c>
      <c r="AQ53" s="99">
        <v>131.58250000000001</v>
      </c>
      <c r="AR53" s="99">
        <v>113.3775</v>
      </c>
      <c r="AS53" s="99">
        <v>11.3925</v>
      </c>
      <c r="AT53" s="99">
        <v>501.13499999999999</v>
      </c>
      <c r="AU53" s="99">
        <v>4.665</v>
      </c>
      <c r="AV53" s="99">
        <v>10.8775</v>
      </c>
      <c r="AW53" s="99">
        <v>4.4850000000000003</v>
      </c>
      <c r="AX53" s="99">
        <v>26.3</v>
      </c>
      <c r="AY53" s="99">
        <v>51.45</v>
      </c>
      <c r="AZ53" s="99">
        <v>4.3475000000000001</v>
      </c>
      <c r="BA53" s="99">
        <v>1.1100000000000001</v>
      </c>
      <c r="BB53" s="99">
        <v>16.112500000000001</v>
      </c>
      <c r="BC53" s="99">
        <v>31.049999999999997</v>
      </c>
      <c r="BD53" s="99">
        <v>24.887499999999999</v>
      </c>
      <c r="BE53" s="99">
        <v>25.8825</v>
      </c>
      <c r="BF53" s="99">
        <v>110.75</v>
      </c>
      <c r="BG53" s="99">
        <v>14.99</v>
      </c>
      <c r="BH53" s="99">
        <v>12.327499999999999</v>
      </c>
      <c r="BI53" s="99">
        <v>19.75</v>
      </c>
      <c r="BJ53" s="99">
        <v>3.5975000000000001</v>
      </c>
      <c r="BK53" s="99">
        <v>64.427500000000009</v>
      </c>
      <c r="BL53" s="99">
        <v>11.31</v>
      </c>
      <c r="BM53" s="99">
        <v>10.9</v>
      </c>
    </row>
    <row r="54" spans="1:65" x14ac:dyDescent="0.25">
      <c r="A54" s="13">
        <v>1219660210</v>
      </c>
      <c r="B54" s="14" t="s">
        <v>269</v>
      </c>
      <c r="C54" s="14" t="s">
        <v>272</v>
      </c>
      <c r="D54" s="14" t="s">
        <v>273</v>
      </c>
      <c r="E54" s="99">
        <v>12.315048729448064</v>
      </c>
      <c r="F54" s="99">
        <v>4.4939623686226575</v>
      </c>
      <c r="G54" s="99">
        <v>4.3368207075442999</v>
      </c>
      <c r="H54" s="99">
        <v>1.1373481989147656</v>
      </c>
      <c r="I54" s="99">
        <v>1.0736597209656993</v>
      </c>
      <c r="J54" s="99">
        <v>2.7170448307685984</v>
      </c>
      <c r="K54" s="99">
        <v>3.1687853758135427</v>
      </c>
      <c r="L54" s="99">
        <v>1.5001626173777949</v>
      </c>
      <c r="M54" s="99">
        <v>3.9447548135980934</v>
      </c>
      <c r="N54" s="99">
        <v>5.0057941887625752</v>
      </c>
      <c r="O54" s="99">
        <v>0.5471174367417343</v>
      </c>
      <c r="P54" s="99">
        <v>1.6767689573361948</v>
      </c>
      <c r="Q54" s="99">
        <v>3.692661267924255</v>
      </c>
      <c r="R54" s="99">
        <v>3.9147535705139909</v>
      </c>
      <c r="S54" s="99">
        <v>3.7822334136215696</v>
      </c>
      <c r="T54" s="99">
        <v>2.9204772749619776</v>
      </c>
      <c r="U54" s="99">
        <v>4.0893634806713841</v>
      </c>
      <c r="V54" s="99">
        <v>1.2913424270345135</v>
      </c>
      <c r="W54" s="99">
        <v>1.8235271124192822</v>
      </c>
      <c r="X54" s="99">
        <v>1.908264452922255</v>
      </c>
      <c r="Y54" s="99">
        <v>19.43139203862988</v>
      </c>
      <c r="Z54" s="99">
        <v>4.8469256398971918</v>
      </c>
      <c r="AA54" s="99">
        <v>3.132071728841221</v>
      </c>
      <c r="AB54" s="99">
        <v>1.1807916321602936</v>
      </c>
      <c r="AC54" s="99">
        <v>2.7636551077273968</v>
      </c>
      <c r="AD54" s="99">
        <v>2.1240457197232412</v>
      </c>
      <c r="AE54" s="92">
        <v>1658.6450077833035</v>
      </c>
      <c r="AF54" s="92">
        <v>412967.44361903338</v>
      </c>
      <c r="AG54" s="100">
        <v>5.3723042779585937</v>
      </c>
      <c r="AH54" s="92">
        <v>1749.5059960055873</v>
      </c>
      <c r="AI54" s="99">
        <v>185.83770882102698</v>
      </c>
      <c r="AJ54" s="99" t="s">
        <v>837</v>
      </c>
      <c r="AK54" s="99" t="s">
        <v>837</v>
      </c>
      <c r="AL54" s="99">
        <v>185.83770882102698</v>
      </c>
      <c r="AM54" s="99">
        <v>195.89067830396155</v>
      </c>
      <c r="AN54" s="99">
        <v>53.917022490209476</v>
      </c>
      <c r="AO54" s="101">
        <v>3.5066945797952984</v>
      </c>
      <c r="AP54" s="99">
        <v>89.700174249729429</v>
      </c>
      <c r="AQ54" s="99">
        <v>115.38348445609668</v>
      </c>
      <c r="AR54" s="99">
        <v>115.67625942317881</v>
      </c>
      <c r="AS54" s="99">
        <v>10.118772986491825</v>
      </c>
      <c r="AT54" s="99">
        <v>437.06028397819932</v>
      </c>
      <c r="AU54" s="99">
        <v>5.2148272382016216</v>
      </c>
      <c r="AV54" s="99">
        <v>10.807077696255785</v>
      </c>
      <c r="AW54" s="99">
        <v>4.6469445797306417</v>
      </c>
      <c r="AX54" s="99">
        <v>18.723582330708538</v>
      </c>
      <c r="AY54" s="99">
        <v>50.454506773479871</v>
      </c>
      <c r="AZ54" s="99">
        <v>2.0228920087148938</v>
      </c>
      <c r="BA54" s="99">
        <v>1.0497875358766839</v>
      </c>
      <c r="BB54" s="99">
        <v>16.7781779625818</v>
      </c>
      <c r="BC54" s="99">
        <v>29.621569777943101</v>
      </c>
      <c r="BD54" s="99">
        <v>23.580717251140968</v>
      </c>
      <c r="BE54" s="99">
        <v>31.920584019717694</v>
      </c>
      <c r="BF54" s="99">
        <v>88.05204429965616</v>
      </c>
      <c r="BG54" s="99">
        <v>4.6101821717727161</v>
      </c>
      <c r="BH54" s="99">
        <v>10.94862436797106</v>
      </c>
      <c r="BI54" s="99">
        <v>16.938053474010445</v>
      </c>
      <c r="BJ54" s="99">
        <v>3.1029586515785366</v>
      </c>
      <c r="BK54" s="99">
        <v>59.265742816678923</v>
      </c>
      <c r="BL54" s="99">
        <v>11.084229433440189</v>
      </c>
      <c r="BM54" s="99">
        <v>8.7253086861658229</v>
      </c>
    </row>
    <row r="55" spans="1:65" x14ac:dyDescent="0.25">
      <c r="A55" s="13">
        <v>1222744240</v>
      </c>
      <c r="B55" s="14" t="s">
        <v>269</v>
      </c>
      <c r="C55" s="14" t="s">
        <v>857</v>
      </c>
      <c r="D55" s="14" t="s">
        <v>274</v>
      </c>
      <c r="E55" s="99">
        <v>12.9025</v>
      </c>
      <c r="F55" s="99">
        <v>5.4275000000000002</v>
      </c>
      <c r="G55" s="99">
        <v>5.8574999999999999</v>
      </c>
      <c r="H55" s="99">
        <v>1.625</v>
      </c>
      <c r="I55" s="99">
        <v>1.2174999999999998</v>
      </c>
      <c r="J55" s="99">
        <v>3.8249999999999997</v>
      </c>
      <c r="K55" s="99">
        <v>2.8025000000000002</v>
      </c>
      <c r="L55" s="99">
        <v>1.56</v>
      </c>
      <c r="M55" s="99">
        <v>4.5950000000000006</v>
      </c>
      <c r="N55" s="99">
        <v>5.0200000000000005</v>
      </c>
      <c r="O55" s="99">
        <v>0.70895522388059706</v>
      </c>
      <c r="P55" s="99">
        <v>1.905</v>
      </c>
      <c r="Q55" s="99">
        <v>5.4625000000000004</v>
      </c>
      <c r="R55" s="99">
        <v>4.54</v>
      </c>
      <c r="S55" s="99">
        <v>5.3825000000000003</v>
      </c>
      <c r="T55" s="99">
        <v>3.5075000000000003</v>
      </c>
      <c r="U55" s="99">
        <v>5.5424999999999995</v>
      </c>
      <c r="V55" s="99">
        <v>1.65</v>
      </c>
      <c r="W55" s="99">
        <v>2.3125</v>
      </c>
      <c r="X55" s="99">
        <v>2.6774999999999998</v>
      </c>
      <c r="Y55" s="99">
        <v>22.819999999999997</v>
      </c>
      <c r="Z55" s="99">
        <v>7.3150000000000004</v>
      </c>
      <c r="AA55" s="99">
        <v>3.8950000000000005</v>
      </c>
      <c r="AB55" s="99">
        <v>2.3075000000000001</v>
      </c>
      <c r="AC55" s="99">
        <v>3.375</v>
      </c>
      <c r="AD55" s="99">
        <v>2.3725000000000001</v>
      </c>
      <c r="AE55" s="92">
        <v>2561.3000000000002</v>
      </c>
      <c r="AF55" s="92">
        <v>684430.25</v>
      </c>
      <c r="AG55" s="100">
        <v>5.0971166666666843</v>
      </c>
      <c r="AH55" s="92">
        <v>2802.6072824482162</v>
      </c>
      <c r="AI55" s="99">
        <v>195.15227739146565</v>
      </c>
      <c r="AJ55" s="99" t="s">
        <v>837</v>
      </c>
      <c r="AK55" s="99" t="s">
        <v>837</v>
      </c>
      <c r="AL55" s="99">
        <v>195.15227739146565</v>
      </c>
      <c r="AM55" s="99">
        <v>195.35699999999997</v>
      </c>
      <c r="AN55" s="99">
        <v>62.772499999999994</v>
      </c>
      <c r="AO55" s="101">
        <v>3.7418750000000003</v>
      </c>
      <c r="AP55" s="99">
        <v>132.04249999999999</v>
      </c>
      <c r="AQ55" s="99">
        <v>108.9175</v>
      </c>
      <c r="AR55" s="99">
        <v>98.592500000000001</v>
      </c>
      <c r="AS55" s="99">
        <v>12.202500000000001</v>
      </c>
      <c r="AT55" s="99">
        <v>487.45</v>
      </c>
      <c r="AU55" s="99">
        <v>5.24</v>
      </c>
      <c r="AV55" s="99">
        <v>12.9925</v>
      </c>
      <c r="AW55" s="99">
        <v>4.7050000000000001</v>
      </c>
      <c r="AX55" s="99">
        <v>22.517500000000002</v>
      </c>
      <c r="AY55" s="99">
        <v>77.172499999999999</v>
      </c>
      <c r="AZ55" s="99">
        <v>2.7875000000000001</v>
      </c>
      <c r="BA55" s="99">
        <v>1.2825000000000002</v>
      </c>
      <c r="BB55" s="99">
        <v>19.405000000000001</v>
      </c>
      <c r="BC55" s="99">
        <v>26.8475</v>
      </c>
      <c r="BD55" s="99">
        <v>26.085000000000001</v>
      </c>
      <c r="BE55" s="99">
        <v>25.932499999999997</v>
      </c>
      <c r="BF55" s="99">
        <v>73.155000000000001</v>
      </c>
      <c r="BG55" s="99">
        <v>11.408958333333334</v>
      </c>
      <c r="BH55" s="99">
        <v>13.07</v>
      </c>
      <c r="BI55" s="99">
        <v>22.2425</v>
      </c>
      <c r="BJ55" s="99">
        <v>3.2374999999999998</v>
      </c>
      <c r="BK55" s="99">
        <v>61.577500000000001</v>
      </c>
      <c r="BL55" s="99">
        <v>12.092499999999999</v>
      </c>
      <c r="BM55" s="99">
        <v>9.2725000000000009</v>
      </c>
    </row>
    <row r="56" spans="1:65" x14ac:dyDescent="0.25">
      <c r="A56" s="13">
        <v>1223540300</v>
      </c>
      <c r="B56" s="14" t="s">
        <v>269</v>
      </c>
      <c r="C56" s="14" t="s">
        <v>817</v>
      </c>
      <c r="D56" s="14" t="s">
        <v>818</v>
      </c>
      <c r="E56" s="99">
        <v>11.676522256177975</v>
      </c>
      <c r="F56" s="99">
        <v>5.9077379781730901</v>
      </c>
      <c r="G56" s="99">
        <v>4.5471769904873192</v>
      </c>
      <c r="H56" s="99">
        <v>1.7254548637462044</v>
      </c>
      <c r="I56" s="99">
        <v>1.0635262403651324</v>
      </c>
      <c r="J56" s="99">
        <v>3.5058550959182746</v>
      </c>
      <c r="K56" s="99">
        <v>3.714149958938687</v>
      </c>
      <c r="L56" s="99">
        <v>1.0388843995438601</v>
      </c>
      <c r="M56" s="99">
        <v>3.6840488760432177</v>
      </c>
      <c r="N56" s="99">
        <v>4.4778846339756919</v>
      </c>
      <c r="O56" s="99">
        <v>0.67225584561473728</v>
      </c>
      <c r="P56" s="99">
        <v>1.5430245942570409</v>
      </c>
      <c r="Q56" s="99">
        <v>3.4634979312630185</v>
      </c>
      <c r="R56" s="99">
        <v>4.2022936128424693</v>
      </c>
      <c r="S56" s="99">
        <v>6.0234818524792662</v>
      </c>
      <c r="T56" s="99">
        <v>3.2185984668575673</v>
      </c>
      <c r="U56" s="99">
        <v>4.3348455275471185</v>
      </c>
      <c r="V56" s="99">
        <v>1.2893276413757153</v>
      </c>
      <c r="W56" s="99">
        <v>1.943380790632343</v>
      </c>
      <c r="X56" s="99">
        <v>1.6932874933062181</v>
      </c>
      <c r="Y56" s="99">
        <v>19.054501198081809</v>
      </c>
      <c r="Z56" s="99">
        <v>6.2024507428540776</v>
      </c>
      <c r="AA56" s="99">
        <v>2.9191369084315326</v>
      </c>
      <c r="AB56" s="99">
        <v>1.6182672688187418</v>
      </c>
      <c r="AC56" s="99">
        <v>3.4364671808184069</v>
      </c>
      <c r="AD56" s="99">
        <v>2.332970373624959</v>
      </c>
      <c r="AE56" s="92">
        <v>1699.0020535554631</v>
      </c>
      <c r="AF56" s="92">
        <v>477456.74563458905</v>
      </c>
      <c r="AG56" s="100">
        <v>5.4416321533893957</v>
      </c>
      <c r="AH56" s="92">
        <v>2014.5609935545162</v>
      </c>
      <c r="AI56" s="99" t="s">
        <v>837</v>
      </c>
      <c r="AJ56" s="99">
        <v>125.19058595026381</v>
      </c>
      <c r="AK56" s="99">
        <v>48.46613648105847</v>
      </c>
      <c r="AL56" s="99">
        <v>173.66</v>
      </c>
      <c r="AM56" s="99">
        <v>181.72834807340195</v>
      </c>
      <c r="AN56" s="99">
        <v>69.526118477668902</v>
      </c>
      <c r="AO56" s="101">
        <v>3.7279253549013247</v>
      </c>
      <c r="AP56" s="99">
        <v>81.904251159674757</v>
      </c>
      <c r="AQ56" s="99">
        <v>103.21509397980563</v>
      </c>
      <c r="AR56" s="99">
        <v>120.5817552726397</v>
      </c>
      <c r="AS56" s="99">
        <v>9.2361067650596489</v>
      </c>
      <c r="AT56" s="99">
        <v>446.08422077521777</v>
      </c>
      <c r="AU56" s="99">
        <v>5.2351065568666186</v>
      </c>
      <c r="AV56" s="99">
        <v>10.731988393189948</v>
      </c>
      <c r="AW56" s="99">
        <v>4.264502867754409</v>
      </c>
      <c r="AX56" s="99">
        <v>30.868847718533694</v>
      </c>
      <c r="AY56" s="99">
        <v>43.189657513898169</v>
      </c>
      <c r="AZ56" s="99">
        <v>3.1879886314617725</v>
      </c>
      <c r="BA56" s="99">
        <v>1.0011452013060349</v>
      </c>
      <c r="BB56" s="99">
        <v>14.037670629119015</v>
      </c>
      <c r="BC56" s="99">
        <v>18.701949062513048</v>
      </c>
      <c r="BD56" s="99">
        <v>18.228709260233501</v>
      </c>
      <c r="BE56" s="99">
        <v>27.885137145135324</v>
      </c>
      <c r="BF56" s="99">
        <v>73.15301502144159</v>
      </c>
      <c r="BG56" s="99">
        <v>8.2691338597854198</v>
      </c>
      <c r="BH56" s="99">
        <v>13.492383988774083</v>
      </c>
      <c r="BI56" s="99">
        <v>15.490164384731145</v>
      </c>
      <c r="BJ56" s="99">
        <v>3.7119171462436462</v>
      </c>
      <c r="BK56" s="99">
        <v>55.567821265482422</v>
      </c>
      <c r="BL56" s="99">
        <v>9.916988411647031</v>
      </c>
      <c r="BM56" s="99">
        <v>9.8183339950559336</v>
      </c>
    </row>
    <row r="57" spans="1:65" x14ac:dyDescent="0.25">
      <c r="A57" s="13">
        <v>1227260440</v>
      </c>
      <c r="B57" s="14" t="s">
        <v>269</v>
      </c>
      <c r="C57" s="14" t="s">
        <v>275</v>
      </c>
      <c r="D57" s="14" t="s">
        <v>276</v>
      </c>
      <c r="E57" s="99">
        <v>13.522500000000001</v>
      </c>
      <c r="F57" s="99">
        <v>4.9249999999999998</v>
      </c>
      <c r="G57" s="99">
        <v>4.5949999999999998</v>
      </c>
      <c r="H57" s="99">
        <v>1.7474999999999998</v>
      </c>
      <c r="I57" s="99">
        <v>1.07</v>
      </c>
      <c r="J57" s="99">
        <v>2.8025000000000002</v>
      </c>
      <c r="K57" s="99">
        <v>2.8650000000000002</v>
      </c>
      <c r="L57" s="99">
        <v>1.28</v>
      </c>
      <c r="M57" s="99">
        <v>4.1500000000000004</v>
      </c>
      <c r="N57" s="99">
        <v>4.2725</v>
      </c>
      <c r="O57" s="99">
        <v>0.55537313432835822</v>
      </c>
      <c r="P57" s="99">
        <v>1.7124999999999999</v>
      </c>
      <c r="Q57" s="99">
        <v>4.0024999999999995</v>
      </c>
      <c r="R57" s="99">
        <v>3.8225000000000002</v>
      </c>
      <c r="S57" s="99">
        <v>5.165</v>
      </c>
      <c r="T57" s="99">
        <v>2.8499999999999996</v>
      </c>
      <c r="U57" s="99">
        <v>4.665</v>
      </c>
      <c r="V57" s="99">
        <v>1.375</v>
      </c>
      <c r="W57" s="99">
        <v>2.1174999999999997</v>
      </c>
      <c r="X57" s="99">
        <v>2.0474999999999999</v>
      </c>
      <c r="Y57" s="99">
        <v>18.8825</v>
      </c>
      <c r="Z57" s="99">
        <v>5.73</v>
      </c>
      <c r="AA57" s="99">
        <v>3.1875</v>
      </c>
      <c r="AB57" s="99">
        <v>1.53</v>
      </c>
      <c r="AC57" s="99">
        <v>3.3224999999999998</v>
      </c>
      <c r="AD57" s="99">
        <v>2.2124999999999999</v>
      </c>
      <c r="AE57" s="92">
        <v>1592.14</v>
      </c>
      <c r="AF57" s="92">
        <v>386747.75</v>
      </c>
      <c r="AG57" s="100">
        <v>5.2275000000000134</v>
      </c>
      <c r="AH57" s="92">
        <v>1605.3834120852916</v>
      </c>
      <c r="AI57" s="99">
        <v>191.34318886600946</v>
      </c>
      <c r="AJ57" s="99" t="s">
        <v>837</v>
      </c>
      <c r="AK57" s="99" t="s">
        <v>837</v>
      </c>
      <c r="AL57" s="99">
        <v>191.34318886600946</v>
      </c>
      <c r="AM57" s="99">
        <v>195.80700000000002</v>
      </c>
      <c r="AN57" s="99">
        <v>34.612499999999997</v>
      </c>
      <c r="AO57" s="101">
        <v>3.5914374999999996</v>
      </c>
      <c r="AP57" s="99">
        <v>75.397500000000008</v>
      </c>
      <c r="AQ57" s="99">
        <v>91.825000000000003</v>
      </c>
      <c r="AR57" s="99">
        <v>93.862499999999997</v>
      </c>
      <c r="AS57" s="99">
        <v>10.782500000000001</v>
      </c>
      <c r="AT57" s="99">
        <v>411.16999999999996</v>
      </c>
      <c r="AU57" s="99">
        <v>4.7949999999999999</v>
      </c>
      <c r="AV57" s="99">
        <v>10.645</v>
      </c>
      <c r="AW57" s="99">
        <v>4.4625000000000004</v>
      </c>
      <c r="AX57" s="99">
        <v>18.399999999999999</v>
      </c>
      <c r="AY57" s="99">
        <v>64.25</v>
      </c>
      <c r="AZ57" s="99">
        <v>2.6774999999999998</v>
      </c>
      <c r="BA57" s="99">
        <v>1.0975000000000001</v>
      </c>
      <c r="BB57" s="99">
        <v>12.762499999999999</v>
      </c>
      <c r="BC57" s="99">
        <v>26.252499999999998</v>
      </c>
      <c r="BD57" s="99">
        <v>20.634999999999998</v>
      </c>
      <c r="BE57" s="99">
        <v>36.504999999999995</v>
      </c>
      <c r="BF57" s="99">
        <v>74.599999999999994</v>
      </c>
      <c r="BG57" s="99">
        <v>3.3228124999999999</v>
      </c>
      <c r="BH57" s="99">
        <v>12.297499999999999</v>
      </c>
      <c r="BI57" s="99">
        <v>18.212499999999999</v>
      </c>
      <c r="BJ57" s="99">
        <v>2.6175000000000002</v>
      </c>
      <c r="BK57" s="99">
        <v>58.997500000000002</v>
      </c>
      <c r="BL57" s="99">
        <v>11.455000000000002</v>
      </c>
      <c r="BM57" s="99">
        <v>9.9250000000000007</v>
      </c>
    </row>
    <row r="58" spans="1:65" x14ac:dyDescent="0.25">
      <c r="A58" s="13">
        <v>1233124500</v>
      </c>
      <c r="B58" s="14" t="s">
        <v>269</v>
      </c>
      <c r="C58" s="14" t="s">
        <v>277</v>
      </c>
      <c r="D58" s="14" t="s">
        <v>278</v>
      </c>
      <c r="E58" s="99">
        <v>11.7075</v>
      </c>
      <c r="F58" s="99">
        <v>5.4775</v>
      </c>
      <c r="G58" s="99">
        <v>5.7249999999999996</v>
      </c>
      <c r="H58" s="99">
        <v>1.6150000000000002</v>
      </c>
      <c r="I58" s="99">
        <v>1.2050000000000001</v>
      </c>
      <c r="J58" s="99">
        <v>3.83</v>
      </c>
      <c r="K58" s="99">
        <v>3.06</v>
      </c>
      <c r="L58" s="99">
        <v>1.6025</v>
      </c>
      <c r="M58" s="99">
        <v>4.68</v>
      </c>
      <c r="N58" s="99">
        <v>5.07</v>
      </c>
      <c r="O58" s="99">
        <v>0.71828358208955223</v>
      </c>
      <c r="P58" s="99">
        <v>1.8924999999999998</v>
      </c>
      <c r="Q58" s="99">
        <v>5.3025000000000002</v>
      </c>
      <c r="R58" s="99">
        <v>4.6325000000000003</v>
      </c>
      <c r="S58" s="99">
        <v>5.3574999999999999</v>
      </c>
      <c r="T58" s="99">
        <v>3.5975000000000001</v>
      </c>
      <c r="U58" s="99">
        <v>6.0049999999999999</v>
      </c>
      <c r="V58" s="99">
        <v>1.6975</v>
      </c>
      <c r="W58" s="99">
        <v>2.3525</v>
      </c>
      <c r="X58" s="99">
        <v>2.5074999999999998</v>
      </c>
      <c r="Y58" s="99">
        <v>23.189999999999998</v>
      </c>
      <c r="Z58" s="99">
        <v>7.5324999999999998</v>
      </c>
      <c r="AA58" s="99">
        <v>3.9024999999999999</v>
      </c>
      <c r="AB58" s="99">
        <v>2.2925</v>
      </c>
      <c r="AC58" s="99">
        <v>3.49</v>
      </c>
      <c r="AD58" s="99">
        <v>2.625</v>
      </c>
      <c r="AE58" s="92">
        <v>2767.7624999999998</v>
      </c>
      <c r="AF58" s="92">
        <v>597159.25</v>
      </c>
      <c r="AG58" s="100">
        <v>4.8454000000000157</v>
      </c>
      <c r="AH58" s="92">
        <v>2389.0692153102764</v>
      </c>
      <c r="AI58" s="99">
        <v>195.15227739146565</v>
      </c>
      <c r="AJ58" s="99" t="s">
        <v>837</v>
      </c>
      <c r="AK58" s="99" t="s">
        <v>837</v>
      </c>
      <c r="AL58" s="99">
        <v>195.15227739146565</v>
      </c>
      <c r="AM58" s="99">
        <v>195.35699999999997</v>
      </c>
      <c r="AN58" s="99">
        <v>70.132499999999993</v>
      </c>
      <c r="AO58" s="101">
        <v>3.7295624999999997</v>
      </c>
      <c r="AP58" s="99">
        <v>100.06500000000001</v>
      </c>
      <c r="AQ58" s="99">
        <v>114.5625</v>
      </c>
      <c r="AR58" s="99">
        <v>97.174999999999997</v>
      </c>
      <c r="AS58" s="99">
        <v>11.9025</v>
      </c>
      <c r="AT58" s="99">
        <v>500.53000000000003</v>
      </c>
      <c r="AU58" s="99">
        <v>5.2350000000000003</v>
      </c>
      <c r="AV58" s="99">
        <v>13.092499999999999</v>
      </c>
      <c r="AW58" s="99">
        <v>4.7824999999999998</v>
      </c>
      <c r="AX58" s="99">
        <v>20.7425</v>
      </c>
      <c r="AY58" s="99">
        <v>81.944999999999993</v>
      </c>
      <c r="AZ58" s="99">
        <v>2.5625</v>
      </c>
      <c r="BA58" s="99">
        <v>1.3225000000000002</v>
      </c>
      <c r="BB58" s="99">
        <v>21.907499999999999</v>
      </c>
      <c r="BC58" s="99">
        <v>26.1</v>
      </c>
      <c r="BD58" s="99">
        <v>23.227499999999999</v>
      </c>
      <c r="BE58" s="99">
        <v>27.017499999999998</v>
      </c>
      <c r="BF58" s="99">
        <v>84.08250000000001</v>
      </c>
      <c r="BG58" s="99">
        <v>11.766458333333333</v>
      </c>
      <c r="BH58" s="99">
        <v>14.147499999999999</v>
      </c>
      <c r="BI58" s="99">
        <v>24.45</v>
      </c>
      <c r="BJ58" s="99">
        <v>3.6150000000000002</v>
      </c>
      <c r="BK58" s="99">
        <v>59.787500000000001</v>
      </c>
      <c r="BL58" s="99">
        <v>12.6</v>
      </c>
      <c r="BM58" s="99">
        <v>9.5549999999999997</v>
      </c>
    </row>
    <row r="59" spans="1:65" x14ac:dyDescent="0.25">
      <c r="A59" s="13">
        <v>1236100580</v>
      </c>
      <c r="B59" s="14" t="s">
        <v>269</v>
      </c>
      <c r="C59" s="14" t="s">
        <v>281</v>
      </c>
      <c r="D59" s="14" t="s">
        <v>282</v>
      </c>
      <c r="E59" s="99">
        <v>12.461848379770995</v>
      </c>
      <c r="F59" s="99">
        <v>4.6346467318674991</v>
      </c>
      <c r="G59" s="99">
        <v>4.7406782239347391</v>
      </c>
      <c r="H59" s="99">
        <v>1.6562360779809977</v>
      </c>
      <c r="I59" s="99">
        <v>1.0377075297655134</v>
      </c>
      <c r="J59" s="99">
        <v>3.0469355035832217</v>
      </c>
      <c r="K59" s="99">
        <v>2.9410526853342667</v>
      </c>
      <c r="L59" s="99">
        <v>1.5354684084270491</v>
      </c>
      <c r="M59" s="99">
        <v>3.7690136112275789</v>
      </c>
      <c r="N59" s="99">
        <v>4.2458761683491639</v>
      </c>
      <c r="O59" s="99">
        <v>0.49322433113881547</v>
      </c>
      <c r="P59" s="99">
        <v>1.6880951699083142</v>
      </c>
      <c r="Q59" s="99">
        <v>3.5657314704290299</v>
      </c>
      <c r="R59" s="99">
        <v>4.0948218070753626</v>
      </c>
      <c r="S59" s="99">
        <v>5.1007152997443059</v>
      </c>
      <c r="T59" s="99">
        <v>2.959480336776676</v>
      </c>
      <c r="U59" s="99">
        <v>4.4184506631995024</v>
      </c>
      <c r="V59" s="99">
        <v>1.3286158592606871</v>
      </c>
      <c r="W59" s="99">
        <v>1.917133753464813</v>
      </c>
      <c r="X59" s="99">
        <v>1.8272477156707261</v>
      </c>
      <c r="Y59" s="99">
        <v>21.756120497420831</v>
      </c>
      <c r="Z59" s="99">
        <v>5.6500396826804939</v>
      </c>
      <c r="AA59" s="99">
        <v>3.4921425953405993</v>
      </c>
      <c r="AB59" s="99">
        <v>1.5095407558713343</v>
      </c>
      <c r="AC59" s="99">
        <v>3.0887809115434877</v>
      </c>
      <c r="AD59" s="99">
        <v>2.287917450259835</v>
      </c>
      <c r="AE59" s="92">
        <v>1560.9367082893434</v>
      </c>
      <c r="AF59" s="92">
        <v>344776.38880114985</v>
      </c>
      <c r="AG59" s="100">
        <v>5.3872047723239378</v>
      </c>
      <c r="AH59" s="92">
        <v>1461.9036400416405</v>
      </c>
      <c r="AI59" s="99" t="s">
        <v>837</v>
      </c>
      <c r="AJ59" s="99">
        <v>116.52204807033441</v>
      </c>
      <c r="AK59" s="99">
        <v>33.421457886356364</v>
      </c>
      <c r="AL59" s="99">
        <v>149.94</v>
      </c>
      <c r="AM59" s="99">
        <v>191.38230638215998</v>
      </c>
      <c r="AN59" s="99">
        <v>57.010991591505466</v>
      </c>
      <c r="AO59" s="101">
        <v>3.8159043320358719</v>
      </c>
      <c r="AP59" s="99">
        <v>97.263045472734944</v>
      </c>
      <c r="AQ59" s="99">
        <v>121.34444339326456</v>
      </c>
      <c r="AR59" s="99">
        <v>105.31142157287745</v>
      </c>
      <c r="AS59" s="99">
        <v>10.835852421197087</v>
      </c>
      <c r="AT59" s="99">
        <v>492.21925821033005</v>
      </c>
      <c r="AU59" s="99">
        <v>4.3168855974838323</v>
      </c>
      <c r="AV59" s="99">
        <v>10.05732887975236</v>
      </c>
      <c r="AW59" s="99">
        <v>4.7971961031665034</v>
      </c>
      <c r="AX59" s="99">
        <v>25.188990593373582</v>
      </c>
      <c r="AY59" s="99">
        <v>40.487309433599151</v>
      </c>
      <c r="AZ59" s="99">
        <v>3.2079814969814162</v>
      </c>
      <c r="BA59" s="99">
        <v>1.1356098958145959</v>
      </c>
      <c r="BB59" s="99">
        <v>14.256113444294082</v>
      </c>
      <c r="BC59" s="99">
        <v>21.833465745970784</v>
      </c>
      <c r="BD59" s="99">
        <v>16.458312567252968</v>
      </c>
      <c r="BE59" s="99">
        <v>23.695978989222965</v>
      </c>
      <c r="BF59" s="99">
        <v>98.475121891067374</v>
      </c>
      <c r="BG59" s="99">
        <v>8.2365057515625715</v>
      </c>
      <c r="BH59" s="99">
        <v>13.049594194348877</v>
      </c>
      <c r="BI59" s="99">
        <v>15.749909047196461</v>
      </c>
      <c r="BJ59" s="99">
        <v>2.5520451488486255</v>
      </c>
      <c r="BK59" s="99">
        <v>53.81330198498204</v>
      </c>
      <c r="BL59" s="99">
        <v>10.787869129130002</v>
      </c>
      <c r="BM59" s="99">
        <v>8.5823702088219864</v>
      </c>
    </row>
    <row r="60" spans="1:65" x14ac:dyDescent="0.25">
      <c r="A60" s="13">
        <v>1236740600</v>
      </c>
      <c r="B60" s="14" t="s">
        <v>269</v>
      </c>
      <c r="C60" s="14" t="s">
        <v>283</v>
      </c>
      <c r="D60" s="14" t="s">
        <v>284</v>
      </c>
      <c r="E60" s="99">
        <v>13.297499999999999</v>
      </c>
      <c r="F60" s="99">
        <v>5.8900000000000006</v>
      </c>
      <c r="G60" s="99">
        <v>5.0374999999999996</v>
      </c>
      <c r="H60" s="99">
        <v>1.3924999999999998</v>
      </c>
      <c r="I60" s="99">
        <v>1.2625</v>
      </c>
      <c r="J60" s="99">
        <v>3.1100000000000003</v>
      </c>
      <c r="K60" s="99">
        <v>2.7800000000000002</v>
      </c>
      <c r="L60" s="99">
        <v>1.73</v>
      </c>
      <c r="M60" s="99">
        <v>4.0374999999999996</v>
      </c>
      <c r="N60" s="99">
        <v>4.9225000000000003</v>
      </c>
      <c r="O60" s="99">
        <v>0.60865671641791042</v>
      </c>
      <c r="P60" s="99">
        <v>2.0875000000000004</v>
      </c>
      <c r="Q60" s="99">
        <v>3.9824999999999999</v>
      </c>
      <c r="R60" s="99">
        <v>4.0374999999999996</v>
      </c>
      <c r="S60" s="99">
        <v>4.4225000000000003</v>
      </c>
      <c r="T60" s="99">
        <v>3.4799999999999995</v>
      </c>
      <c r="U60" s="99">
        <v>4.4649999999999999</v>
      </c>
      <c r="V60" s="99">
        <v>1.5625</v>
      </c>
      <c r="W60" s="99">
        <v>2.165</v>
      </c>
      <c r="X60" s="99">
        <v>2.0575000000000001</v>
      </c>
      <c r="Y60" s="99">
        <v>19.8675</v>
      </c>
      <c r="Z60" s="99">
        <v>5.5949999999999998</v>
      </c>
      <c r="AA60" s="99">
        <v>3.3725000000000001</v>
      </c>
      <c r="AB60" s="99">
        <v>1.5825</v>
      </c>
      <c r="AC60" s="99">
        <v>3.4224999999999999</v>
      </c>
      <c r="AD60" s="99">
        <v>2.3325</v>
      </c>
      <c r="AE60" s="92">
        <v>1821.99</v>
      </c>
      <c r="AF60" s="92">
        <v>455120</v>
      </c>
      <c r="AG60" s="100">
        <v>5.3537000000000337</v>
      </c>
      <c r="AH60" s="92">
        <v>1918.3955618685491</v>
      </c>
      <c r="AI60" s="99">
        <v>156.72025020839644</v>
      </c>
      <c r="AJ60" s="99" t="s">
        <v>837</v>
      </c>
      <c r="AK60" s="99" t="s">
        <v>837</v>
      </c>
      <c r="AL60" s="99">
        <v>156.72025020839644</v>
      </c>
      <c r="AM60" s="99">
        <v>192.632925</v>
      </c>
      <c r="AN60" s="99">
        <v>57.514999999999993</v>
      </c>
      <c r="AO60" s="101">
        <v>3.7046562500000002</v>
      </c>
      <c r="AP60" s="99">
        <v>78.5625</v>
      </c>
      <c r="AQ60" s="99">
        <v>104.35</v>
      </c>
      <c r="AR60" s="99">
        <v>107.105</v>
      </c>
      <c r="AS60" s="99">
        <v>10.352499999999999</v>
      </c>
      <c r="AT60" s="99">
        <v>462.57</v>
      </c>
      <c r="AU60" s="99">
        <v>5.0424999999999995</v>
      </c>
      <c r="AV60" s="99">
        <v>9.9474999999999998</v>
      </c>
      <c r="AW60" s="99">
        <v>4.4550000000000001</v>
      </c>
      <c r="AX60" s="99">
        <v>27.197500000000002</v>
      </c>
      <c r="AY60" s="99">
        <v>61.414999999999992</v>
      </c>
      <c r="AZ60" s="99">
        <v>2.5949999999999998</v>
      </c>
      <c r="BA60" s="99">
        <v>1.1400000000000001</v>
      </c>
      <c r="BB60" s="99">
        <v>15.577500000000001</v>
      </c>
      <c r="BC60" s="99">
        <v>47.397499999999994</v>
      </c>
      <c r="BD60" s="99">
        <v>30.304999999999996</v>
      </c>
      <c r="BE60" s="99">
        <v>49.305</v>
      </c>
      <c r="BF60" s="99">
        <v>94.557500000000005</v>
      </c>
      <c r="BG60" s="99">
        <v>13.379166666666666</v>
      </c>
      <c r="BH60" s="99">
        <v>13.31</v>
      </c>
      <c r="BI60" s="99">
        <v>18.984999999999999</v>
      </c>
      <c r="BJ60" s="99">
        <v>2.8400000000000003</v>
      </c>
      <c r="BK60" s="99">
        <v>61.605000000000004</v>
      </c>
      <c r="BL60" s="99">
        <v>11.0275</v>
      </c>
      <c r="BM60" s="99">
        <v>10.35</v>
      </c>
    </row>
    <row r="61" spans="1:65" x14ac:dyDescent="0.25">
      <c r="A61" s="13">
        <v>1237860640</v>
      </c>
      <c r="B61" s="14" t="s">
        <v>269</v>
      </c>
      <c r="C61" s="14" t="s">
        <v>285</v>
      </c>
      <c r="D61" s="14" t="s">
        <v>286</v>
      </c>
      <c r="E61" s="99">
        <v>12.018707489274089</v>
      </c>
      <c r="F61" s="99">
        <v>5.8871224705632548</v>
      </c>
      <c r="G61" s="99">
        <v>4.7694219563085216</v>
      </c>
      <c r="H61" s="99">
        <v>1.2677217086980885</v>
      </c>
      <c r="I61" s="99">
        <v>1.0411581235140406</v>
      </c>
      <c r="J61" s="99">
        <v>3.381681047342739</v>
      </c>
      <c r="K61" s="99">
        <v>3.4132570728113931</v>
      </c>
      <c r="L61" s="99">
        <v>1.0787056541673683</v>
      </c>
      <c r="M61" s="99">
        <v>3.876464865077359</v>
      </c>
      <c r="N61" s="99">
        <v>4.8239485626475336</v>
      </c>
      <c r="O61" s="99">
        <v>0.71008759191708437</v>
      </c>
      <c r="P61" s="99">
        <v>1.7835584347744726</v>
      </c>
      <c r="Q61" s="99">
        <v>3.3861660412345858</v>
      </c>
      <c r="R61" s="99">
        <v>4.1430332833082453</v>
      </c>
      <c r="S61" s="99">
        <v>5.8889360661001797</v>
      </c>
      <c r="T61" s="99">
        <v>3.4973406946352479</v>
      </c>
      <c r="U61" s="99">
        <v>4.3207365391508343</v>
      </c>
      <c r="V61" s="99">
        <v>1.4355650552229042</v>
      </c>
      <c r="W61" s="99">
        <v>2.0149323346057599</v>
      </c>
      <c r="X61" s="99">
        <v>1.6195163521711986</v>
      </c>
      <c r="Y61" s="99">
        <v>18.919921220796553</v>
      </c>
      <c r="Z61" s="99">
        <v>6.0512785856241438</v>
      </c>
      <c r="AA61" s="99">
        <v>2.9990289544803854</v>
      </c>
      <c r="AB61" s="99">
        <v>1.5794815103209741</v>
      </c>
      <c r="AC61" s="99">
        <v>3.2222109104796313</v>
      </c>
      <c r="AD61" s="99">
        <v>2.2868732271352745</v>
      </c>
      <c r="AE61" s="92">
        <v>1479.8125813239001</v>
      </c>
      <c r="AF61" s="92">
        <v>393788.43821771565</v>
      </c>
      <c r="AG61" s="100">
        <v>4.9248101205272929</v>
      </c>
      <c r="AH61" s="92">
        <v>1583.7233804856955</v>
      </c>
      <c r="AI61" s="99" t="s">
        <v>837</v>
      </c>
      <c r="AJ61" s="99">
        <v>132.64190072329538</v>
      </c>
      <c r="AK61" s="99">
        <v>101.0513964980122</v>
      </c>
      <c r="AL61" s="99">
        <v>233.69</v>
      </c>
      <c r="AM61" s="99">
        <v>191.90231407262092</v>
      </c>
      <c r="AN61" s="99">
        <v>44.18036811822482</v>
      </c>
      <c r="AO61" s="101">
        <v>3.6555309285874484</v>
      </c>
      <c r="AP61" s="99">
        <v>77.937668796451618</v>
      </c>
      <c r="AQ61" s="99">
        <v>106.69391215995502</v>
      </c>
      <c r="AR61" s="99">
        <v>104.25635050248547</v>
      </c>
      <c r="AS61" s="99">
        <v>9.5665764441019316</v>
      </c>
      <c r="AT61" s="99">
        <v>446.6972874986696</v>
      </c>
      <c r="AU61" s="99">
        <v>5.6446984303664181</v>
      </c>
      <c r="AV61" s="99">
        <v>10.848112715190446</v>
      </c>
      <c r="AW61" s="99">
        <v>4.4634138166029409</v>
      </c>
      <c r="AX61" s="99">
        <v>23.991228321512782</v>
      </c>
      <c r="AY61" s="99">
        <v>44.239551768044336</v>
      </c>
      <c r="AZ61" s="99">
        <v>3.114838179380222</v>
      </c>
      <c r="BA61" s="99">
        <v>0.95857961350197418</v>
      </c>
      <c r="BB61" s="99">
        <v>14.873123597999429</v>
      </c>
      <c r="BC61" s="99">
        <v>28.845953498307946</v>
      </c>
      <c r="BD61" s="99">
        <v>29.325831190343813</v>
      </c>
      <c r="BE61" s="99">
        <v>31.102209368795471</v>
      </c>
      <c r="BF61" s="99">
        <v>76.341983637014323</v>
      </c>
      <c r="BG61" s="99">
        <v>8.8763513984360891</v>
      </c>
      <c r="BH61" s="99">
        <v>12.258156995556458</v>
      </c>
      <c r="BI61" s="99">
        <v>15.235159464867213</v>
      </c>
      <c r="BJ61" s="99">
        <v>2.5468919089084565</v>
      </c>
      <c r="BK61" s="99">
        <v>47.271545809887321</v>
      </c>
      <c r="BL61" s="99">
        <v>10.562556573821388</v>
      </c>
      <c r="BM61" s="99">
        <v>10.407438238830066</v>
      </c>
    </row>
    <row r="62" spans="1:65" x14ac:dyDescent="0.25">
      <c r="A62" s="13">
        <v>1235840760</v>
      </c>
      <c r="B62" s="14" t="s">
        <v>269</v>
      </c>
      <c r="C62" s="14" t="s">
        <v>279</v>
      </c>
      <c r="D62" s="14" t="s">
        <v>280</v>
      </c>
      <c r="E62" s="99">
        <v>13.077500000000001</v>
      </c>
      <c r="F62" s="99">
        <v>5.41</v>
      </c>
      <c r="G62" s="99">
        <v>4.6675000000000004</v>
      </c>
      <c r="H62" s="99">
        <v>1.69</v>
      </c>
      <c r="I62" s="99">
        <v>1.0900000000000001</v>
      </c>
      <c r="J62" s="99">
        <v>3.2475000000000005</v>
      </c>
      <c r="K62" s="99">
        <v>2.8574999999999999</v>
      </c>
      <c r="L62" s="99">
        <v>1.9049999999999998</v>
      </c>
      <c r="M62" s="99">
        <v>4.0750000000000002</v>
      </c>
      <c r="N62" s="99">
        <v>5.0674999999999999</v>
      </c>
      <c r="O62" s="99">
        <v>0.59451492537313433</v>
      </c>
      <c r="P62" s="99">
        <v>1.7549999999999999</v>
      </c>
      <c r="Q62" s="99">
        <v>3.72</v>
      </c>
      <c r="R62" s="99">
        <v>4.2475000000000005</v>
      </c>
      <c r="S62" s="99">
        <v>4.8600000000000003</v>
      </c>
      <c r="T62" s="99">
        <v>3.33</v>
      </c>
      <c r="U62" s="99">
        <v>4.6349999999999998</v>
      </c>
      <c r="V62" s="99">
        <v>1.5225</v>
      </c>
      <c r="W62" s="99">
        <v>2.1675</v>
      </c>
      <c r="X62" s="99">
        <v>2.2400000000000002</v>
      </c>
      <c r="Y62" s="99">
        <v>19.392499999999998</v>
      </c>
      <c r="Z62" s="99">
        <v>6.0925000000000002</v>
      </c>
      <c r="AA62" s="99">
        <v>3.2825000000000002</v>
      </c>
      <c r="AB62" s="99">
        <v>1.6325000000000001</v>
      </c>
      <c r="AC62" s="99">
        <v>3.3499999999999996</v>
      </c>
      <c r="AD62" s="99">
        <v>2.2425000000000002</v>
      </c>
      <c r="AE62" s="92">
        <v>2062.7575000000002</v>
      </c>
      <c r="AF62" s="92">
        <v>505871</v>
      </c>
      <c r="AG62" s="100">
        <v>5.0751666666667203</v>
      </c>
      <c r="AH62" s="92">
        <v>2072.5944379651833</v>
      </c>
      <c r="AI62" s="99">
        <v>175.24437508223932</v>
      </c>
      <c r="AJ62" s="99" t="s">
        <v>837</v>
      </c>
      <c r="AK62" s="99" t="s">
        <v>837</v>
      </c>
      <c r="AL62" s="99">
        <v>175.24437508223932</v>
      </c>
      <c r="AM62" s="99">
        <v>193.23292500000002</v>
      </c>
      <c r="AN62" s="99">
        <v>61.400000000000006</v>
      </c>
      <c r="AO62" s="101">
        <v>3.7602500000000001</v>
      </c>
      <c r="AP62" s="99">
        <v>125.44499999999999</v>
      </c>
      <c r="AQ62" s="99">
        <v>132.625</v>
      </c>
      <c r="AR62" s="99">
        <v>115.55</v>
      </c>
      <c r="AS62" s="99">
        <v>10.002500000000001</v>
      </c>
      <c r="AT62" s="99">
        <v>493.40000000000003</v>
      </c>
      <c r="AU62" s="99">
        <v>4.4375</v>
      </c>
      <c r="AV62" s="99">
        <v>10.744999999999999</v>
      </c>
      <c r="AW62" s="99">
        <v>4.4050000000000002</v>
      </c>
      <c r="AX62" s="99">
        <v>21.387499999999999</v>
      </c>
      <c r="AY62" s="99">
        <v>53.325000000000003</v>
      </c>
      <c r="AZ62" s="99">
        <v>2.6425000000000001</v>
      </c>
      <c r="BA62" s="99">
        <v>1.1325000000000001</v>
      </c>
      <c r="BB62" s="99">
        <v>13.760000000000002</v>
      </c>
      <c r="BC62" s="99">
        <v>36.24</v>
      </c>
      <c r="BD62" s="99">
        <v>24.772500000000001</v>
      </c>
      <c r="BE62" s="99">
        <v>37.08</v>
      </c>
      <c r="BF62" s="99">
        <v>86.759999999999991</v>
      </c>
      <c r="BG62" s="99">
        <v>6.2483333333333331</v>
      </c>
      <c r="BH62" s="99">
        <v>11.737499999999999</v>
      </c>
      <c r="BI62" s="99">
        <v>20.619999999999997</v>
      </c>
      <c r="BJ62" s="99">
        <v>3.0199999999999996</v>
      </c>
      <c r="BK62" s="99">
        <v>60.594999999999999</v>
      </c>
      <c r="BL62" s="99">
        <v>10.795</v>
      </c>
      <c r="BM62" s="99">
        <v>10.085000000000001</v>
      </c>
    </row>
    <row r="63" spans="1:65" x14ac:dyDescent="0.25">
      <c r="A63" s="13">
        <v>1245220800</v>
      </c>
      <c r="B63" s="14" t="s">
        <v>269</v>
      </c>
      <c r="C63" s="14" t="s">
        <v>289</v>
      </c>
      <c r="D63" s="14" t="s">
        <v>290</v>
      </c>
      <c r="E63" s="99">
        <v>13.387499999999999</v>
      </c>
      <c r="F63" s="99">
        <v>5.34</v>
      </c>
      <c r="G63" s="99">
        <v>4.87</v>
      </c>
      <c r="H63" s="99">
        <v>1.6075000000000002</v>
      </c>
      <c r="I63" s="99">
        <v>1.1175000000000002</v>
      </c>
      <c r="J63" s="99">
        <v>3.3149999999999999</v>
      </c>
      <c r="K63" s="99">
        <v>2.915</v>
      </c>
      <c r="L63" s="99">
        <v>1.41</v>
      </c>
      <c r="M63" s="99">
        <v>4.1974999999999998</v>
      </c>
      <c r="N63" s="99">
        <v>4.8550000000000004</v>
      </c>
      <c r="O63" s="99">
        <v>0.61749999999999994</v>
      </c>
      <c r="P63" s="99">
        <v>2.0975000000000001</v>
      </c>
      <c r="Q63" s="99">
        <v>4.4149999999999991</v>
      </c>
      <c r="R63" s="99">
        <v>4.32</v>
      </c>
      <c r="S63" s="99">
        <v>4.5774999999999997</v>
      </c>
      <c r="T63" s="99">
        <v>3.0550000000000002</v>
      </c>
      <c r="U63" s="99">
        <v>4.9649999999999999</v>
      </c>
      <c r="V63" s="99">
        <v>1.5674999999999999</v>
      </c>
      <c r="W63" s="99">
        <v>2.0999999999999996</v>
      </c>
      <c r="X63" s="99">
        <v>1.9725000000000001</v>
      </c>
      <c r="Y63" s="99">
        <v>20.6525</v>
      </c>
      <c r="Z63" s="99">
        <v>5.9524999999999997</v>
      </c>
      <c r="AA63" s="99">
        <v>3.2549999999999999</v>
      </c>
      <c r="AB63" s="99">
        <v>1.7875000000000001</v>
      </c>
      <c r="AC63" s="99">
        <v>3.8649999999999998</v>
      </c>
      <c r="AD63" s="99">
        <v>2.5375000000000001</v>
      </c>
      <c r="AE63" s="92">
        <v>1331.7</v>
      </c>
      <c r="AF63" s="92">
        <v>383832.25</v>
      </c>
      <c r="AG63" s="100">
        <v>5.2888541666667361</v>
      </c>
      <c r="AH63" s="92">
        <v>1607.5408904929277</v>
      </c>
      <c r="AI63" s="99">
        <v>136.24583187575811</v>
      </c>
      <c r="AJ63" s="99" t="s">
        <v>837</v>
      </c>
      <c r="AK63" s="99" t="s">
        <v>837</v>
      </c>
      <c r="AL63" s="99">
        <v>136.24583187575811</v>
      </c>
      <c r="AM63" s="99">
        <v>194.70292499999996</v>
      </c>
      <c r="AN63" s="99">
        <v>50.564999999999998</v>
      </c>
      <c r="AO63" s="101">
        <v>3.5763125000000002</v>
      </c>
      <c r="AP63" s="99">
        <v>72.487499999999997</v>
      </c>
      <c r="AQ63" s="99">
        <v>139.27999999999997</v>
      </c>
      <c r="AR63" s="99">
        <v>134.1875</v>
      </c>
      <c r="AS63" s="99">
        <v>10.83</v>
      </c>
      <c r="AT63" s="99">
        <v>514.5575</v>
      </c>
      <c r="AU63" s="99">
        <v>4.6149999999999993</v>
      </c>
      <c r="AV63" s="99">
        <v>12.6525</v>
      </c>
      <c r="AW63" s="99">
        <v>4.3375000000000004</v>
      </c>
      <c r="AX63" s="99">
        <v>19.3</v>
      </c>
      <c r="AY63" s="99">
        <v>54.905000000000001</v>
      </c>
      <c r="AZ63" s="99">
        <v>2.2675000000000001</v>
      </c>
      <c r="BA63" s="99">
        <v>1.0774999999999999</v>
      </c>
      <c r="BB63" s="99">
        <v>14.48</v>
      </c>
      <c r="BC63" s="99">
        <v>34.47</v>
      </c>
      <c r="BD63" s="99">
        <v>26.637499999999999</v>
      </c>
      <c r="BE63" s="99">
        <v>31.2</v>
      </c>
      <c r="BF63" s="99">
        <v>95.490000000000009</v>
      </c>
      <c r="BG63" s="99">
        <v>10.49</v>
      </c>
      <c r="BH63" s="99">
        <v>12.18</v>
      </c>
      <c r="BI63" s="99">
        <v>14.1875</v>
      </c>
      <c r="BJ63" s="99">
        <v>2.8</v>
      </c>
      <c r="BK63" s="99">
        <v>54.8125</v>
      </c>
      <c r="BL63" s="99">
        <v>10.725</v>
      </c>
      <c r="BM63" s="99">
        <v>8.26</v>
      </c>
    </row>
    <row r="64" spans="1:65" x14ac:dyDescent="0.25">
      <c r="A64" s="13">
        <v>1245300840</v>
      </c>
      <c r="B64" s="14" t="s">
        <v>269</v>
      </c>
      <c r="C64" s="14" t="s">
        <v>291</v>
      </c>
      <c r="D64" s="14" t="s">
        <v>292</v>
      </c>
      <c r="E64" s="99">
        <v>12.872499999999999</v>
      </c>
      <c r="F64" s="99">
        <v>5.8574999999999999</v>
      </c>
      <c r="G64" s="99">
        <v>5.1775000000000002</v>
      </c>
      <c r="H64" s="99">
        <v>1.7974999999999999</v>
      </c>
      <c r="I64" s="99">
        <v>1.2549999999999999</v>
      </c>
      <c r="J64" s="99">
        <v>3.1850000000000001</v>
      </c>
      <c r="K64" s="99">
        <v>3.0875000000000004</v>
      </c>
      <c r="L64" s="99">
        <v>1.3925000000000001</v>
      </c>
      <c r="M64" s="99">
        <v>4.2149999999999999</v>
      </c>
      <c r="N64" s="99">
        <v>4.1875</v>
      </c>
      <c r="O64" s="99">
        <v>0.64048507462686555</v>
      </c>
      <c r="P64" s="99">
        <v>2.0024999999999999</v>
      </c>
      <c r="Q64" s="99">
        <v>4.0625</v>
      </c>
      <c r="R64" s="99">
        <v>4.2774999999999999</v>
      </c>
      <c r="S64" s="99">
        <v>4.7524999999999995</v>
      </c>
      <c r="T64" s="99">
        <v>3.4775</v>
      </c>
      <c r="U64" s="99">
        <v>5.2850000000000001</v>
      </c>
      <c r="V64" s="99">
        <v>1.5225</v>
      </c>
      <c r="W64" s="99">
        <v>2.3450000000000002</v>
      </c>
      <c r="X64" s="99">
        <v>2.0875000000000004</v>
      </c>
      <c r="Y64" s="99">
        <v>20.425000000000001</v>
      </c>
      <c r="Z64" s="99">
        <v>6.56</v>
      </c>
      <c r="AA64" s="99">
        <v>3.3475000000000001</v>
      </c>
      <c r="AB64" s="99">
        <v>2.5350000000000001</v>
      </c>
      <c r="AC64" s="99">
        <v>3.42</v>
      </c>
      <c r="AD64" s="99">
        <v>2.335</v>
      </c>
      <c r="AE64" s="92">
        <v>1543.3824999999999</v>
      </c>
      <c r="AF64" s="92">
        <v>423986.25</v>
      </c>
      <c r="AG64" s="100">
        <v>5.0487250000000392</v>
      </c>
      <c r="AH64" s="92">
        <v>1734.6328575411903</v>
      </c>
      <c r="AI64" s="99">
        <v>172.37301047235877</v>
      </c>
      <c r="AJ64" s="99" t="s">
        <v>837</v>
      </c>
      <c r="AK64" s="99" t="s">
        <v>837</v>
      </c>
      <c r="AL64" s="99">
        <v>172.37301047235877</v>
      </c>
      <c r="AM64" s="99">
        <v>193.382925</v>
      </c>
      <c r="AN64" s="99">
        <v>60.660000000000004</v>
      </c>
      <c r="AO64" s="101">
        <v>3.6776249999999999</v>
      </c>
      <c r="AP64" s="99">
        <v>108.69999999999999</v>
      </c>
      <c r="AQ64" s="99">
        <v>103.8775</v>
      </c>
      <c r="AR64" s="99">
        <v>106.60000000000001</v>
      </c>
      <c r="AS64" s="99">
        <v>12.25</v>
      </c>
      <c r="AT64" s="99">
        <v>398.09000000000003</v>
      </c>
      <c r="AU64" s="99">
        <v>5.1525000000000007</v>
      </c>
      <c r="AV64" s="99">
        <v>12.930000000000001</v>
      </c>
      <c r="AW64" s="99">
        <v>4.7250000000000005</v>
      </c>
      <c r="AX64" s="99">
        <v>18.6325</v>
      </c>
      <c r="AY64" s="99">
        <v>32.409999999999997</v>
      </c>
      <c r="AZ64" s="99">
        <v>3.15</v>
      </c>
      <c r="BA64" s="99">
        <v>1.165</v>
      </c>
      <c r="BB64" s="99">
        <v>14.807499999999999</v>
      </c>
      <c r="BC64" s="99">
        <v>29.577500000000001</v>
      </c>
      <c r="BD64" s="99">
        <v>23.2575</v>
      </c>
      <c r="BE64" s="99">
        <v>29.327500000000001</v>
      </c>
      <c r="BF64" s="99">
        <v>83.007500000000007</v>
      </c>
      <c r="BG64" s="99">
        <v>18.923749999999998</v>
      </c>
      <c r="BH64" s="99">
        <v>12.484999999999999</v>
      </c>
      <c r="BI64" s="99">
        <v>16.625</v>
      </c>
      <c r="BJ64" s="99">
        <v>3.2949999999999999</v>
      </c>
      <c r="BK64" s="99">
        <v>55.599999999999994</v>
      </c>
      <c r="BL64" s="99">
        <v>11.79</v>
      </c>
      <c r="BM64" s="99">
        <v>10.165000000000001</v>
      </c>
    </row>
    <row r="65" spans="1:65" x14ac:dyDescent="0.25">
      <c r="A65" s="13">
        <v>1242680850</v>
      </c>
      <c r="B65" s="14" t="s">
        <v>269</v>
      </c>
      <c r="C65" s="14" t="s">
        <v>287</v>
      </c>
      <c r="D65" s="14" t="s">
        <v>288</v>
      </c>
      <c r="E65" s="99">
        <v>15.154999999999999</v>
      </c>
      <c r="F65" s="99">
        <v>5.9225000000000003</v>
      </c>
      <c r="G65" s="99">
        <v>4.8925000000000001</v>
      </c>
      <c r="H65" s="99">
        <v>1.835</v>
      </c>
      <c r="I65" s="99">
        <v>1.3774999999999999</v>
      </c>
      <c r="J65" s="99">
        <v>3.4224999999999999</v>
      </c>
      <c r="K65" s="99">
        <v>2.9224999999999999</v>
      </c>
      <c r="L65" s="99">
        <v>1.4750000000000001</v>
      </c>
      <c r="M65" s="99">
        <v>4.4249999999999998</v>
      </c>
      <c r="N65" s="99">
        <v>5.13</v>
      </c>
      <c r="O65" s="99">
        <v>0.66481343283582084</v>
      </c>
      <c r="P65" s="99">
        <v>2.0774999999999997</v>
      </c>
      <c r="Q65" s="99">
        <v>4.4424999999999999</v>
      </c>
      <c r="R65" s="99">
        <v>4.0350000000000001</v>
      </c>
      <c r="S65" s="99">
        <v>4.6274999999999995</v>
      </c>
      <c r="T65" s="99">
        <v>3.2725</v>
      </c>
      <c r="U65" s="99">
        <v>4.7650000000000006</v>
      </c>
      <c r="V65" s="99">
        <v>1.61</v>
      </c>
      <c r="W65" s="99">
        <v>2.125</v>
      </c>
      <c r="X65" s="99">
        <v>1.96</v>
      </c>
      <c r="Y65" s="99">
        <v>22.54</v>
      </c>
      <c r="Z65" s="99">
        <v>6.4224999999999994</v>
      </c>
      <c r="AA65" s="99">
        <v>3.7224999999999997</v>
      </c>
      <c r="AB65" s="99">
        <v>2</v>
      </c>
      <c r="AC65" s="99">
        <v>3.7600000000000002</v>
      </c>
      <c r="AD65" s="99">
        <v>2.7850000000000001</v>
      </c>
      <c r="AE65" s="92">
        <v>1416.3625</v>
      </c>
      <c r="AF65" s="92">
        <v>353203.5</v>
      </c>
      <c r="AG65" s="100">
        <v>5.2042708333334424</v>
      </c>
      <c r="AH65" s="92">
        <v>1465.2711738092923</v>
      </c>
      <c r="AI65" s="99">
        <v>209.29806273154233</v>
      </c>
      <c r="AJ65" s="99" t="s">
        <v>837</v>
      </c>
      <c r="AK65" s="99" t="s">
        <v>837</v>
      </c>
      <c r="AL65" s="99">
        <v>209.29806273154233</v>
      </c>
      <c r="AM65" s="99">
        <v>195.35699999999997</v>
      </c>
      <c r="AN65" s="99">
        <v>57.255000000000003</v>
      </c>
      <c r="AO65" s="101">
        <v>3.6369999999999996</v>
      </c>
      <c r="AP65" s="99">
        <v>121.645</v>
      </c>
      <c r="AQ65" s="99">
        <v>119.9025</v>
      </c>
      <c r="AR65" s="99">
        <v>102.16499999999999</v>
      </c>
      <c r="AS65" s="99">
        <v>11.352500000000001</v>
      </c>
      <c r="AT65" s="99">
        <v>525.39250000000004</v>
      </c>
      <c r="AU65" s="99">
        <v>4.3899999999999997</v>
      </c>
      <c r="AV65" s="99">
        <v>8.2925000000000004</v>
      </c>
      <c r="AW65" s="99">
        <v>4.6500000000000004</v>
      </c>
      <c r="AX65" s="99">
        <v>15.887500000000001</v>
      </c>
      <c r="AY65" s="99">
        <v>48</v>
      </c>
      <c r="AZ65" s="99">
        <v>2.7549999999999999</v>
      </c>
      <c r="BA65" s="99">
        <v>1.125</v>
      </c>
      <c r="BB65" s="99">
        <v>16.474999999999998</v>
      </c>
      <c r="BC65" s="99">
        <v>34.597500000000004</v>
      </c>
      <c r="BD65" s="99">
        <v>34.647500000000001</v>
      </c>
      <c r="BE65" s="99">
        <v>43.745000000000005</v>
      </c>
      <c r="BF65" s="99">
        <v>100.1675</v>
      </c>
      <c r="BG65" s="99">
        <v>4.3769270833333325</v>
      </c>
      <c r="BH65" s="99">
        <v>8.7475000000000005</v>
      </c>
      <c r="BI65" s="99">
        <v>17.587499999999999</v>
      </c>
      <c r="BJ65" s="99">
        <v>2.2525000000000004</v>
      </c>
      <c r="BK65" s="99">
        <v>56.489999999999995</v>
      </c>
      <c r="BL65" s="99">
        <v>11.237500000000001</v>
      </c>
      <c r="BM65" s="99">
        <v>9.4075000000000006</v>
      </c>
    </row>
    <row r="66" spans="1:65" x14ac:dyDescent="0.25">
      <c r="A66" s="13">
        <v>1310500070</v>
      </c>
      <c r="B66" s="14" t="s">
        <v>293</v>
      </c>
      <c r="C66" s="14" t="s">
        <v>294</v>
      </c>
      <c r="D66" s="14" t="s">
        <v>295</v>
      </c>
      <c r="E66" s="99">
        <v>12.135779077168767</v>
      </c>
      <c r="F66" s="99">
        <v>5.4937097110949358</v>
      </c>
      <c r="G66" s="99">
        <v>4.7523396956207424</v>
      </c>
      <c r="H66" s="99">
        <v>1.4416829927331052</v>
      </c>
      <c r="I66" s="99">
        <v>1.0181146830233401</v>
      </c>
      <c r="J66" s="99">
        <v>3.3943647695961889</v>
      </c>
      <c r="K66" s="99">
        <v>3.3828815082614541</v>
      </c>
      <c r="L66" s="99">
        <v>1.0972927107090422</v>
      </c>
      <c r="M66" s="99">
        <v>3.7390130108877142</v>
      </c>
      <c r="N66" s="99">
        <v>5.0382781200037714</v>
      </c>
      <c r="O66" s="99">
        <v>0.67626019815603644</v>
      </c>
      <c r="P66" s="99">
        <v>1.7758655702068031</v>
      </c>
      <c r="Q66" s="99">
        <v>3.3939037029905816</v>
      </c>
      <c r="R66" s="99">
        <v>4.1774326094022678</v>
      </c>
      <c r="S66" s="99">
        <v>5.8820833599748115</v>
      </c>
      <c r="T66" s="99">
        <v>3.1144693169408431</v>
      </c>
      <c r="U66" s="99">
        <v>4.0446757903152744</v>
      </c>
      <c r="V66" s="99">
        <v>1.3354125710525584</v>
      </c>
      <c r="W66" s="99">
        <v>1.8558482604031583</v>
      </c>
      <c r="X66" s="99">
        <v>1.5862185733325047</v>
      </c>
      <c r="Y66" s="99">
        <v>18.395604569741895</v>
      </c>
      <c r="Z66" s="99">
        <v>5.2235570514757175</v>
      </c>
      <c r="AA66" s="99">
        <v>2.8979787141320195</v>
      </c>
      <c r="AB66" s="99">
        <v>1.4664690781072089</v>
      </c>
      <c r="AC66" s="99">
        <v>3.0887016509146203</v>
      </c>
      <c r="AD66" s="99">
        <v>2.3417778879550579</v>
      </c>
      <c r="AE66" s="92">
        <v>891.61800163595183</v>
      </c>
      <c r="AF66" s="92">
        <v>266510.26077406167</v>
      </c>
      <c r="AG66" s="100">
        <v>5.1475056692360095</v>
      </c>
      <c r="AH66" s="92">
        <v>1097.1013050815232</v>
      </c>
      <c r="AI66" s="99">
        <v>151.58743404704606</v>
      </c>
      <c r="AJ66" s="99" t="s">
        <v>837</v>
      </c>
      <c r="AK66" s="99" t="s">
        <v>837</v>
      </c>
      <c r="AL66" s="99">
        <v>151.58743404704606</v>
      </c>
      <c r="AM66" s="99">
        <v>186.80717641981289</v>
      </c>
      <c r="AN66" s="99">
        <v>43.741653381950421</v>
      </c>
      <c r="AO66" s="101">
        <v>3.4580499463892758</v>
      </c>
      <c r="AP66" s="99">
        <v>119.33433976225429</v>
      </c>
      <c r="AQ66" s="99">
        <v>130.43890881574708</v>
      </c>
      <c r="AR66" s="99">
        <v>98.219918039633029</v>
      </c>
      <c r="AS66" s="99">
        <v>9.3738320699158955</v>
      </c>
      <c r="AT66" s="99">
        <v>443.45256166013598</v>
      </c>
      <c r="AU66" s="99">
        <v>5.572425018455184</v>
      </c>
      <c r="AV66" s="99">
        <v>10.422251261429913</v>
      </c>
      <c r="AW66" s="99">
        <v>4.2609109868688364</v>
      </c>
      <c r="AX66" s="99">
        <v>25.951443827731289</v>
      </c>
      <c r="AY66" s="99">
        <v>40.818741004152557</v>
      </c>
      <c r="AZ66" s="99">
        <v>3.1236165509585399</v>
      </c>
      <c r="BA66" s="99">
        <v>0.97903117210734136</v>
      </c>
      <c r="BB66" s="99">
        <v>14.493602513084962</v>
      </c>
      <c r="BC66" s="99">
        <v>33.849839956583523</v>
      </c>
      <c r="BD66" s="99">
        <v>27.621921295322768</v>
      </c>
      <c r="BE66" s="99">
        <v>31.102209368795471</v>
      </c>
      <c r="BF66" s="99">
        <v>77.936274058349568</v>
      </c>
      <c r="BG66" s="99">
        <v>8.2278393673374239</v>
      </c>
      <c r="BH66" s="99">
        <v>10.560464600757197</v>
      </c>
      <c r="BI66" s="99">
        <v>15.235159464867213</v>
      </c>
      <c r="BJ66" s="99">
        <v>2.3319643216587975</v>
      </c>
      <c r="BK66" s="99">
        <v>57.547968812036743</v>
      </c>
      <c r="BL66" s="99">
        <v>10.005085943005053</v>
      </c>
      <c r="BM66" s="99">
        <v>10.756223655352091</v>
      </c>
    </row>
    <row r="67" spans="1:65" x14ac:dyDescent="0.25">
      <c r="A67" s="13">
        <v>1312020080</v>
      </c>
      <c r="B67" s="14" t="s">
        <v>293</v>
      </c>
      <c r="C67" s="14" t="s">
        <v>893</v>
      </c>
      <c r="D67" s="14" t="s">
        <v>894</v>
      </c>
      <c r="E67" s="99">
        <v>13.590964388275713</v>
      </c>
      <c r="F67" s="99">
        <v>5.0393228645022594</v>
      </c>
      <c r="G67" s="99">
        <v>5.1071168020953195</v>
      </c>
      <c r="H67" s="99">
        <v>1.5004901629673228</v>
      </c>
      <c r="I67" s="99">
        <v>1.0928635814378826</v>
      </c>
      <c r="J67" s="99">
        <v>2.9388315420418882</v>
      </c>
      <c r="K67" s="99">
        <v>3.0800733457173797</v>
      </c>
      <c r="L67" s="99">
        <v>1.3729484067041327</v>
      </c>
      <c r="M67" s="99">
        <v>4.5572450294309927</v>
      </c>
      <c r="N67" s="99">
        <v>4.1718969143865721</v>
      </c>
      <c r="O67" s="99">
        <v>0.60682042346062615</v>
      </c>
      <c r="P67" s="99">
        <v>1.9040550890487336</v>
      </c>
      <c r="Q67" s="99">
        <v>3.7592144577435569</v>
      </c>
      <c r="R67" s="99">
        <v>4.1156706486228813</v>
      </c>
      <c r="S67" s="99">
        <v>5.737115445471682</v>
      </c>
      <c r="T67" s="99">
        <v>3.2878920534414822</v>
      </c>
      <c r="U67" s="99">
        <v>4.7391130148410161</v>
      </c>
      <c r="V67" s="99">
        <v>1.4796658952420827</v>
      </c>
      <c r="W67" s="99">
        <v>2.2186328638730335</v>
      </c>
      <c r="X67" s="99">
        <v>1.8929619902913453</v>
      </c>
      <c r="Y67" s="99">
        <v>19.499094112938621</v>
      </c>
      <c r="Z67" s="99">
        <v>6.2669481919601147</v>
      </c>
      <c r="AA67" s="99">
        <v>3.3874141847555146</v>
      </c>
      <c r="AB67" s="99">
        <v>1.5117386351848339</v>
      </c>
      <c r="AC67" s="99">
        <v>3.3105028015065945</v>
      </c>
      <c r="AD67" s="99">
        <v>2.2563761287328932</v>
      </c>
      <c r="AE67" s="92">
        <v>1433.0275818435025</v>
      </c>
      <c r="AF67" s="92">
        <v>374204.44946720882</v>
      </c>
      <c r="AG67" s="100">
        <v>5.2480858214791128</v>
      </c>
      <c r="AH67" s="92">
        <v>1564.3175907872535</v>
      </c>
      <c r="AI67" s="99" t="s">
        <v>837</v>
      </c>
      <c r="AJ67" s="99">
        <v>87.80967611483473</v>
      </c>
      <c r="AK67" s="99">
        <v>38.083045883981896</v>
      </c>
      <c r="AL67" s="99">
        <v>125.89</v>
      </c>
      <c r="AM67" s="99">
        <v>186.95113367376291</v>
      </c>
      <c r="AN67" s="99">
        <v>60.590919756571921</v>
      </c>
      <c r="AO67" s="101">
        <v>3.7266412512972407</v>
      </c>
      <c r="AP67" s="99">
        <v>77.612901777558335</v>
      </c>
      <c r="AQ67" s="99">
        <v>120.10399116680615</v>
      </c>
      <c r="AR67" s="99">
        <v>114.52511386320353</v>
      </c>
      <c r="AS67" s="99">
        <v>10.102663944285219</v>
      </c>
      <c r="AT67" s="99">
        <v>460.81104151450995</v>
      </c>
      <c r="AU67" s="99">
        <v>4.3385480564868715</v>
      </c>
      <c r="AV67" s="99">
        <v>12.422121838079718</v>
      </c>
      <c r="AW67" s="99">
        <v>4.6408452215008351</v>
      </c>
      <c r="AX67" s="99">
        <v>15.187113275384064</v>
      </c>
      <c r="AY67" s="99">
        <v>46.674494145724857</v>
      </c>
      <c r="AZ67" s="99">
        <v>2.7075501381645108</v>
      </c>
      <c r="BA67" s="99">
        <v>1.26626049264737</v>
      </c>
      <c r="BB67" s="99">
        <v>10.436105295108712</v>
      </c>
      <c r="BC67" s="99">
        <v>27.896603763293072</v>
      </c>
      <c r="BD67" s="99">
        <v>22.865290202479827</v>
      </c>
      <c r="BE67" s="99">
        <v>27.810473351770035</v>
      </c>
      <c r="BF67" s="99">
        <v>84.627788496986824</v>
      </c>
      <c r="BG67" s="99">
        <v>9.8379277579806494</v>
      </c>
      <c r="BH67" s="99">
        <v>10.568559526829659</v>
      </c>
      <c r="BI67" s="99">
        <v>21.93780565606615</v>
      </c>
      <c r="BJ67" s="99">
        <v>2.8767389682278237</v>
      </c>
      <c r="BK67" s="99">
        <v>58.895019695066473</v>
      </c>
      <c r="BL67" s="99">
        <v>10.199231396929875</v>
      </c>
      <c r="BM67" s="99">
        <v>12.819100069527767</v>
      </c>
    </row>
    <row r="68" spans="1:65" x14ac:dyDescent="0.25">
      <c r="A68" s="13">
        <v>1312060150</v>
      </c>
      <c r="B68" s="14" t="s">
        <v>293</v>
      </c>
      <c r="C68" s="14" t="s">
        <v>296</v>
      </c>
      <c r="D68" s="14" t="s">
        <v>297</v>
      </c>
      <c r="E68" s="99">
        <v>12.42</v>
      </c>
      <c r="F68" s="99">
        <v>4.7750000000000004</v>
      </c>
      <c r="G68" s="99">
        <v>4.7549999999999999</v>
      </c>
      <c r="H68" s="99">
        <v>1.3125</v>
      </c>
      <c r="I68" s="99">
        <v>1.085</v>
      </c>
      <c r="J68" s="99">
        <v>2.6174999999999997</v>
      </c>
      <c r="K68" s="99">
        <v>2.6875</v>
      </c>
      <c r="L68" s="99">
        <v>1.2974999999999999</v>
      </c>
      <c r="M68" s="99">
        <v>4.3725000000000005</v>
      </c>
      <c r="N68" s="99">
        <v>4.3724999999999996</v>
      </c>
      <c r="O68" s="99">
        <v>0.5703289473684211</v>
      </c>
      <c r="P68" s="99">
        <v>1.7825000000000002</v>
      </c>
      <c r="Q68" s="99">
        <v>3.9050000000000002</v>
      </c>
      <c r="R68" s="99">
        <v>3.8375000000000004</v>
      </c>
      <c r="S68" s="99">
        <v>4.9775</v>
      </c>
      <c r="T68" s="99">
        <v>2.6924999999999999</v>
      </c>
      <c r="U68" s="99">
        <v>4.7049999999999992</v>
      </c>
      <c r="V68" s="99">
        <v>1.4775</v>
      </c>
      <c r="W68" s="99">
        <v>2.145</v>
      </c>
      <c r="X68" s="99">
        <v>1.885</v>
      </c>
      <c r="Y68" s="99">
        <v>19.2</v>
      </c>
      <c r="Z68" s="99">
        <v>5.3425000000000002</v>
      </c>
      <c r="AA68" s="99">
        <v>2.8800000000000003</v>
      </c>
      <c r="AB68" s="99">
        <v>1.27</v>
      </c>
      <c r="AC68" s="99">
        <v>3.2549999999999999</v>
      </c>
      <c r="AD68" s="99">
        <v>2.1799999999999997</v>
      </c>
      <c r="AE68" s="92">
        <v>1562.425</v>
      </c>
      <c r="AF68" s="92">
        <v>489320</v>
      </c>
      <c r="AG68" s="100">
        <v>4.9741750000000744</v>
      </c>
      <c r="AH68" s="92">
        <v>1969.0497722470923</v>
      </c>
      <c r="AI68" s="99" t="s">
        <v>837</v>
      </c>
      <c r="AJ68" s="99">
        <v>90.500962014292043</v>
      </c>
      <c r="AK68" s="99">
        <v>43.760079824179563</v>
      </c>
      <c r="AL68" s="99">
        <v>134.26</v>
      </c>
      <c r="AM68" s="99">
        <v>189.54292500000003</v>
      </c>
      <c r="AN68" s="99">
        <v>63.037500000000009</v>
      </c>
      <c r="AO68" s="101">
        <v>3.6897112068965514</v>
      </c>
      <c r="AP68" s="99">
        <v>130.57499999999999</v>
      </c>
      <c r="AQ68" s="99">
        <v>118.03749999999999</v>
      </c>
      <c r="AR68" s="99">
        <v>136.81</v>
      </c>
      <c r="AS68" s="99">
        <v>9.8450000000000006</v>
      </c>
      <c r="AT68" s="99">
        <v>491.52499999999998</v>
      </c>
      <c r="AU68" s="99">
        <v>4.58</v>
      </c>
      <c r="AV68" s="99">
        <v>11.1975</v>
      </c>
      <c r="AW68" s="99">
        <v>4.33</v>
      </c>
      <c r="AX68" s="99">
        <v>25.32</v>
      </c>
      <c r="AY68" s="99">
        <v>52.492500000000007</v>
      </c>
      <c r="AZ68" s="99">
        <v>2.6974999999999998</v>
      </c>
      <c r="BA68" s="99">
        <v>1.1174999999999999</v>
      </c>
      <c r="BB68" s="99">
        <v>12.8675</v>
      </c>
      <c r="BC68" s="99">
        <v>40.1175</v>
      </c>
      <c r="BD68" s="99">
        <v>31.107499999999998</v>
      </c>
      <c r="BE68" s="99">
        <v>41.779999999999994</v>
      </c>
      <c r="BF68" s="99">
        <v>84.055000000000007</v>
      </c>
      <c r="BG68" s="99">
        <v>12.29</v>
      </c>
      <c r="BH68" s="99">
        <v>14.425000000000001</v>
      </c>
      <c r="BI68" s="99">
        <v>19.835000000000001</v>
      </c>
      <c r="BJ68" s="99">
        <v>3.1999999999999997</v>
      </c>
      <c r="BK68" s="99">
        <v>63.227499999999992</v>
      </c>
      <c r="BL68" s="99">
        <v>10.695</v>
      </c>
      <c r="BM68" s="99">
        <v>11.837499999999999</v>
      </c>
    </row>
    <row r="69" spans="1:65" x14ac:dyDescent="0.25">
      <c r="A69" s="13">
        <v>1312260200</v>
      </c>
      <c r="B69" s="14" t="s">
        <v>293</v>
      </c>
      <c r="C69" s="14" t="s">
        <v>298</v>
      </c>
      <c r="D69" s="14" t="s">
        <v>299</v>
      </c>
      <c r="E69" s="99">
        <v>13.747499999999999</v>
      </c>
      <c r="F69" s="99">
        <v>5.0749999999999993</v>
      </c>
      <c r="G69" s="99">
        <v>4.8375000000000004</v>
      </c>
      <c r="H69" s="99">
        <v>1.2975000000000001</v>
      </c>
      <c r="I69" s="99">
        <v>1.02</v>
      </c>
      <c r="J69" s="99">
        <v>2.4649999999999999</v>
      </c>
      <c r="K69" s="99">
        <v>2.5374999999999996</v>
      </c>
      <c r="L69" s="99">
        <v>1.3699999999999999</v>
      </c>
      <c r="M69" s="99">
        <v>3.5149999999999997</v>
      </c>
      <c r="N69" s="99">
        <v>4.0975000000000001</v>
      </c>
      <c r="O69" s="99">
        <v>0.56032894736842109</v>
      </c>
      <c r="P69" s="99">
        <v>1.7175</v>
      </c>
      <c r="Q69" s="99">
        <v>3.6475</v>
      </c>
      <c r="R69" s="99">
        <v>3.915</v>
      </c>
      <c r="S69" s="99">
        <v>4.7350000000000003</v>
      </c>
      <c r="T69" s="99">
        <v>2.5975000000000001</v>
      </c>
      <c r="U69" s="99">
        <v>4.7225000000000001</v>
      </c>
      <c r="V69" s="99">
        <v>1.3425</v>
      </c>
      <c r="W69" s="99">
        <v>2.06</v>
      </c>
      <c r="X69" s="99">
        <v>1.8850000000000002</v>
      </c>
      <c r="Y69" s="99">
        <v>19.615000000000002</v>
      </c>
      <c r="Z69" s="99">
        <v>5.3125</v>
      </c>
      <c r="AA69" s="99">
        <v>3.09</v>
      </c>
      <c r="AB69" s="99">
        <v>1.1125</v>
      </c>
      <c r="AC69" s="99">
        <v>3.28</v>
      </c>
      <c r="AD69" s="99">
        <v>2.1549999999999998</v>
      </c>
      <c r="AE69" s="92">
        <v>1227.02</v>
      </c>
      <c r="AF69" s="92">
        <v>278243</v>
      </c>
      <c r="AG69" s="100">
        <v>5.3737500000000331</v>
      </c>
      <c r="AH69" s="92">
        <v>1174.4651823551333</v>
      </c>
      <c r="AI69" s="99" t="s">
        <v>837</v>
      </c>
      <c r="AJ69" s="99">
        <v>96.524671626348265</v>
      </c>
      <c r="AK69" s="99">
        <v>44.254197517395184</v>
      </c>
      <c r="AL69" s="99">
        <v>140.76999999999998</v>
      </c>
      <c r="AM69" s="99">
        <v>193.52999999999997</v>
      </c>
      <c r="AN69" s="99">
        <v>37.25</v>
      </c>
      <c r="AO69" s="101">
        <v>3.4221458333333334</v>
      </c>
      <c r="AP69" s="99">
        <v>150</v>
      </c>
      <c r="AQ69" s="99">
        <v>95</v>
      </c>
      <c r="AR69" s="99">
        <v>79.332499999999996</v>
      </c>
      <c r="AS69" s="99">
        <v>8.9149999999999991</v>
      </c>
      <c r="AT69" s="99">
        <v>539.54</v>
      </c>
      <c r="AU69" s="99">
        <v>5.0949999999999998</v>
      </c>
      <c r="AV69" s="99">
        <v>10.665000000000001</v>
      </c>
      <c r="AW69" s="99">
        <v>3.7824999999999998</v>
      </c>
      <c r="AX69" s="99">
        <v>20</v>
      </c>
      <c r="AY69" s="99">
        <v>31.125</v>
      </c>
      <c r="AZ69" s="99">
        <v>2.3275000000000001</v>
      </c>
      <c r="BA69" s="99">
        <v>1.0325</v>
      </c>
      <c r="BB69" s="99">
        <v>11.7</v>
      </c>
      <c r="BC69" s="99">
        <v>28.462499999999999</v>
      </c>
      <c r="BD69" s="99">
        <v>21.524999999999999</v>
      </c>
      <c r="BE69" s="99">
        <v>30.162500000000001</v>
      </c>
      <c r="BF69" s="99">
        <v>71.25</v>
      </c>
      <c r="BG69" s="99">
        <v>12.945833333333333</v>
      </c>
      <c r="BH69" s="99">
        <v>13.415000000000001</v>
      </c>
      <c r="BI69" s="99">
        <v>20</v>
      </c>
      <c r="BJ69" s="99">
        <v>3.3400000000000003</v>
      </c>
      <c r="BK69" s="99">
        <v>56.25</v>
      </c>
      <c r="BL69" s="99">
        <v>10.342499999999999</v>
      </c>
      <c r="BM69" s="99">
        <v>8.9824999999999999</v>
      </c>
    </row>
    <row r="70" spans="1:65" x14ac:dyDescent="0.25">
      <c r="A70" s="13">
        <v>1317980300</v>
      </c>
      <c r="B70" s="14" t="s">
        <v>293</v>
      </c>
      <c r="C70" s="14" t="s">
        <v>895</v>
      </c>
      <c r="D70" s="14" t="s">
        <v>896</v>
      </c>
      <c r="E70" s="99">
        <v>13.955752542869003</v>
      </c>
      <c r="F70" s="99">
        <v>4.8871923629323799</v>
      </c>
      <c r="G70" s="99">
        <v>4.4587523643293112</v>
      </c>
      <c r="H70" s="99">
        <v>1.6705457147702858</v>
      </c>
      <c r="I70" s="99">
        <v>1.004253020780757</v>
      </c>
      <c r="J70" s="99">
        <v>2.8809552097040827</v>
      </c>
      <c r="K70" s="99">
        <v>2.9296791393835226</v>
      </c>
      <c r="L70" s="99">
        <v>1.2912252872574581</v>
      </c>
      <c r="M70" s="99">
        <v>4.1112167925079595</v>
      </c>
      <c r="N70" s="99">
        <v>4.5924510388207027</v>
      </c>
      <c r="O70" s="99">
        <v>0.60462179873794275</v>
      </c>
      <c r="P70" s="99">
        <v>1.8390385738129233</v>
      </c>
      <c r="Q70" s="99">
        <v>3.5398438527823943</v>
      </c>
      <c r="R70" s="99">
        <v>4.0439378268603914</v>
      </c>
      <c r="S70" s="99">
        <v>5.5612330741506524</v>
      </c>
      <c r="T70" s="99">
        <v>2.7016173258398686</v>
      </c>
      <c r="U70" s="99">
        <v>4.6934568200930284</v>
      </c>
      <c r="V70" s="99">
        <v>1.3152585735485176</v>
      </c>
      <c r="W70" s="99">
        <v>2.0653127066135148</v>
      </c>
      <c r="X70" s="99">
        <v>1.8018568677639539</v>
      </c>
      <c r="Y70" s="99">
        <v>19.14757279807122</v>
      </c>
      <c r="Z70" s="99">
        <v>5.057969997448124</v>
      </c>
      <c r="AA70" s="99">
        <v>3.1498552679025309</v>
      </c>
      <c r="AB70" s="99">
        <v>1.3871447916256441</v>
      </c>
      <c r="AC70" s="99">
        <v>3.1684973194044348</v>
      </c>
      <c r="AD70" s="99">
        <v>2.1597997185536641</v>
      </c>
      <c r="AE70" s="92">
        <v>1028.1615833053913</v>
      </c>
      <c r="AF70" s="92">
        <v>361796.19329719851</v>
      </c>
      <c r="AG70" s="100">
        <v>5.3309654710287022</v>
      </c>
      <c r="AH70" s="92">
        <v>1528.9203710765526</v>
      </c>
      <c r="AI70" s="99" t="s">
        <v>837</v>
      </c>
      <c r="AJ70" s="99">
        <v>87.80967611483473</v>
      </c>
      <c r="AK70" s="99">
        <v>38.083045883981896</v>
      </c>
      <c r="AL70" s="99">
        <v>125.89</v>
      </c>
      <c r="AM70" s="99">
        <v>190.0158700569682</v>
      </c>
      <c r="AN70" s="99">
        <v>44.578231778439758</v>
      </c>
      <c r="AO70" s="101">
        <v>3.6103718278720827</v>
      </c>
      <c r="AP70" s="99">
        <v>55.085996582615167</v>
      </c>
      <c r="AQ70" s="99">
        <v>179.43536280320836</v>
      </c>
      <c r="AR70" s="99">
        <v>209.09945412209689</v>
      </c>
      <c r="AS70" s="99">
        <v>9.8964871290957266</v>
      </c>
      <c r="AT70" s="99">
        <v>489.98478955566884</v>
      </c>
      <c r="AU70" s="99">
        <v>4.686404916249737</v>
      </c>
      <c r="AV70" s="99">
        <v>12.315784608337403</v>
      </c>
      <c r="AW70" s="99">
        <v>4.5746824586688479</v>
      </c>
      <c r="AX70" s="99">
        <v>24.030242524341869</v>
      </c>
      <c r="AY70" s="99">
        <v>33.304196343564094</v>
      </c>
      <c r="AZ70" s="99">
        <v>2.7333363299565536</v>
      </c>
      <c r="BA70" s="99">
        <v>0.95456560214955577</v>
      </c>
      <c r="BB70" s="99">
        <v>14.980554782706051</v>
      </c>
      <c r="BC70" s="99">
        <v>24.058925596128095</v>
      </c>
      <c r="BD70" s="99">
        <v>28.329707013580936</v>
      </c>
      <c r="BE70" s="99">
        <v>42.863582229739606</v>
      </c>
      <c r="BF70" s="99">
        <v>60.187036652954909</v>
      </c>
      <c r="BG70" s="99">
        <v>8.2056589633006745</v>
      </c>
      <c r="BH70" s="99">
        <v>13.646591610219682</v>
      </c>
      <c r="BI70" s="99">
        <v>19.243689171987853</v>
      </c>
      <c r="BJ70" s="99">
        <v>3.1061721374729876</v>
      </c>
      <c r="BK70" s="99">
        <v>46.323198183234979</v>
      </c>
      <c r="BL70" s="99">
        <v>9.8147174894113149</v>
      </c>
      <c r="BM70" s="99">
        <v>8.7875612843637825</v>
      </c>
    </row>
    <row r="71" spans="1:65" x14ac:dyDescent="0.25">
      <c r="A71" s="13">
        <v>1319140375</v>
      </c>
      <c r="B71" s="14" t="s">
        <v>293</v>
      </c>
      <c r="C71" s="14" t="s">
        <v>300</v>
      </c>
      <c r="D71" s="14" t="s">
        <v>301</v>
      </c>
      <c r="E71" s="99">
        <v>13.445</v>
      </c>
      <c r="F71" s="99">
        <v>5.0374999999999996</v>
      </c>
      <c r="G71" s="99">
        <v>4.9024999999999999</v>
      </c>
      <c r="H71" s="99">
        <v>1.32</v>
      </c>
      <c r="I71" s="99">
        <v>1.02</v>
      </c>
      <c r="J71" s="99">
        <v>2.7249999999999996</v>
      </c>
      <c r="K71" s="99">
        <v>2.62</v>
      </c>
      <c r="L71" s="99">
        <v>1.33</v>
      </c>
      <c r="M71" s="99">
        <v>4.2649999999999997</v>
      </c>
      <c r="N71" s="99">
        <v>3.7374999999999998</v>
      </c>
      <c r="O71" s="99">
        <v>0.4612061403508772</v>
      </c>
      <c r="P71" s="99">
        <v>1.8200000000000003</v>
      </c>
      <c r="Q71" s="99">
        <v>3.5350000000000001</v>
      </c>
      <c r="R71" s="99">
        <v>3.9750000000000005</v>
      </c>
      <c r="S71" s="99">
        <v>5.375</v>
      </c>
      <c r="T71" s="99">
        <v>2.4825000000000004</v>
      </c>
      <c r="U71" s="99">
        <v>4.7124999999999995</v>
      </c>
      <c r="V71" s="99">
        <v>1.2999999999999998</v>
      </c>
      <c r="W71" s="99">
        <v>2.04</v>
      </c>
      <c r="X71" s="99">
        <v>1.7849999999999999</v>
      </c>
      <c r="Y71" s="99">
        <v>18.737500000000001</v>
      </c>
      <c r="Z71" s="99">
        <v>5.1375000000000002</v>
      </c>
      <c r="AA71" s="99">
        <v>3.1774999999999998</v>
      </c>
      <c r="AB71" s="99">
        <v>1.2149999999999999</v>
      </c>
      <c r="AC71" s="99">
        <v>3.1599999999999997</v>
      </c>
      <c r="AD71" s="99">
        <v>2.0575000000000001</v>
      </c>
      <c r="AE71" s="92">
        <v>1111.915</v>
      </c>
      <c r="AF71" s="92">
        <v>332675.5</v>
      </c>
      <c r="AG71" s="100">
        <v>5.1841666666667194</v>
      </c>
      <c r="AH71" s="92">
        <v>1379.8954422620484</v>
      </c>
      <c r="AI71" s="99" t="s">
        <v>837</v>
      </c>
      <c r="AJ71" s="99">
        <v>121.28626581784019</v>
      </c>
      <c r="AK71" s="99">
        <v>50.783500000000011</v>
      </c>
      <c r="AL71" s="99">
        <v>172.07</v>
      </c>
      <c r="AM71" s="99">
        <v>187.22553749999997</v>
      </c>
      <c r="AN71" s="99">
        <v>32.832499999999996</v>
      </c>
      <c r="AO71" s="101">
        <v>3.4560625000000003</v>
      </c>
      <c r="AP71" s="99">
        <v>83.625</v>
      </c>
      <c r="AQ71" s="99">
        <v>108.125</v>
      </c>
      <c r="AR71" s="99">
        <v>92.082499999999996</v>
      </c>
      <c r="AS71" s="99">
        <v>9.3775000000000013</v>
      </c>
      <c r="AT71" s="99">
        <v>431.685</v>
      </c>
      <c r="AU71" s="99">
        <v>4.0650000000000004</v>
      </c>
      <c r="AV71" s="99">
        <v>11.49</v>
      </c>
      <c r="AW71" s="99">
        <v>4.1400000000000006</v>
      </c>
      <c r="AX71" s="99">
        <v>16.1675</v>
      </c>
      <c r="AY71" s="99">
        <v>32.707499999999996</v>
      </c>
      <c r="AZ71" s="99">
        <v>2.5874999999999999</v>
      </c>
      <c r="BA71" s="99">
        <v>1.0874999999999999</v>
      </c>
      <c r="BB71" s="99">
        <v>10.74</v>
      </c>
      <c r="BC71" s="99">
        <v>30.5625</v>
      </c>
      <c r="BD71" s="99">
        <v>30.664999999999999</v>
      </c>
      <c r="BE71" s="99">
        <v>40.195</v>
      </c>
      <c r="BF71" s="99">
        <v>75</v>
      </c>
      <c r="BG71" s="99">
        <v>16.3675</v>
      </c>
      <c r="BH71" s="99">
        <v>11.49</v>
      </c>
      <c r="BI71" s="99">
        <v>13.875</v>
      </c>
      <c r="BJ71" s="99">
        <v>2.54</v>
      </c>
      <c r="BK71" s="99">
        <v>101.25</v>
      </c>
      <c r="BL71" s="99">
        <v>10.23</v>
      </c>
      <c r="BM71" s="99">
        <v>10.512499999999999</v>
      </c>
    </row>
    <row r="72" spans="1:65" x14ac:dyDescent="0.25">
      <c r="A72" s="13">
        <v>1312060350</v>
      </c>
      <c r="B72" s="14" t="s">
        <v>293</v>
      </c>
      <c r="C72" s="14" t="s">
        <v>296</v>
      </c>
      <c r="D72" s="14" t="s">
        <v>866</v>
      </c>
      <c r="E72" s="99">
        <v>12.8925</v>
      </c>
      <c r="F72" s="99">
        <v>4.9799999999999995</v>
      </c>
      <c r="G72" s="99">
        <v>4.1899999999999995</v>
      </c>
      <c r="H72" s="99">
        <v>1.8624999999999998</v>
      </c>
      <c r="I72" s="99">
        <v>1.115</v>
      </c>
      <c r="J72" s="99">
        <v>3.1775000000000002</v>
      </c>
      <c r="K72" s="99">
        <v>2.8125</v>
      </c>
      <c r="L72" s="99">
        <v>1.28</v>
      </c>
      <c r="M72" s="99">
        <v>3.9550000000000001</v>
      </c>
      <c r="N72" s="99">
        <v>4.32</v>
      </c>
      <c r="O72" s="99">
        <v>0.61135964912280705</v>
      </c>
      <c r="P72" s="99">
        <v>1.98</v>
      </c>
      <c r="Q72" s="99">
        <v>3.7625000000000002</v>
      </c>
      <c r="R72" s="99">
        <v>3.9525000000000001</v>
      </c>
      <c r="S72" s="99">
        <v>5.29</v>
      </c>
      <c r="T72" s="99">
        <v>2.8725000000000001</v>
      </c>
      <c r="U72" s="99">
        <v>4.7850000000000001</v>
      </c>
      <c r="V72" s="99">
        <v>1.4475</v>
      </c>
      <c r="W72" s="99">
        <v>2.0974999999999997</v>
      </c>
      <c r="X72" s="99">
        <v>2.04</v>
      </c>
      <c r="Y72" s="99">
        <v>19.66</v>
      </c>
      <c r="Z72" s="99">
        <v>5.3925000000000001</v>
      </c>
      <c r="AA72" s="99">
        <v>3.2974999999999999</v>
      </c>
      <c r="AB72" s="99">
        <v>1.45</v>
      </c>
      <c r="AC72" s="99">
        <v>3.12</v>
      </c>
      <c r="AD72" s="99">
        <v>2.2625000000000002</v>
      </c>
      <c r="AE72" s="92">
        <v>1427.48</v>
      </c>
      <c r="AF72" s="92">
        <v>333391.75</v>
      </c>
      <c r="AG72" s="100">
        <v>5.3381666666667211</v>
      </c>
      <c r="AH72" s="92">
        <v>1405.8281926436703</v>
      </c>
      <c r="AI72" s="99" t="s">
        <v>837</v>
      </c>
      <c r="AJ72" s="99">
        <v>82.781901077170374</v>
      </c>
      <c r="AK72" s="99">
        <v>44.177296917131031</v>
      </c>
      <c r="AL72" s="99">
        <v>126.96000000000001</v>
      </c>
      <c r="AM72" s="99">
        <v>187.197</v>
      </c>
      <c r="AN72" s="99">
        <v>59.582499999999996</v>
      </c>
      <c r="AO72" s="101">
        <v>3.5830000000000002</v>
      </c>
      <c r="AP72" s="99">
        <v>101.8725</v>
      </c>
      <c r="AQ72" s="99">
        <v>81.875</v>
      </c>
      <c r="AR72" s="99">
        <v>116.25</v>
      </c>
      <c r="AS72" s="99">
        <v>9.94</v>
      </c>
      <c r="AT72" s="99">
        <v>462.60750000000002</v>
      </c>
      <c r="AU72" s="99">
        <v>4.2374999999999998</v>
      </c>
      <c r="AV72" s="99">
        <v>12.34</v>
      </c>
      <c r="AW72" s="99">
        <v>4.1825000000000001</v>
      </c>
      <c r="AX72" s="99">
        <v>18.75</v>
      </c>
      <c r="AY72" s="99">
        <v>59.957499999999996</v>
      </c>
      <c r="AZ72" s="99">
        <v>2.645</v>
      </c>
      <c r="BA72" s="99">
        <v>1.06</v>
      </c>
      <c r="BB72" s="99">
        <v>14.8125</v>
      </c>
      <c r="BC72" s="99">
        <v>20.097499999999997</v>
      </c>
      <c r="BD72" s="99">
        <v>14.7075</v>
      </c>
      <c r="BE72" s="99">
        <v>22.462499999999999</v>
      </c>
      <c r="BF72" s="99">
        <v>104.0825</v>
      </c>
      <c r="BG72" s="99">
        <v>15.3125</v>
      </c>
      <c r="BH72" s="99">
        <v>14.98</v>
      </c>
      <c r="BI72" s="99">
        <v>11.1675</v>
      </c>
      <c r="BJ72" s="99">
        <v>2.5324999999999998</v>
      </c>
      <c r="BK72" s="99">
        <v>61.25</v>
      </c>
      <c r="BL72" s="99">
        <v>10.15</v>
      </c>
      <c r="BM72" s="99">
        <v>11.692499999999999</v>
      </c>
    </row>
    <row r="73" spans="1:65" x14ac:dyDescent="0.25">
      <c r="A73" s="13">
        <v>1320140500</v>
      </c>
      <c r="B73" s="14" t="s">
        <v>293</v>
      </c>
      <c r="C73" s="14" t="s">
        <v>302</v>
      </c>
      <c r="D73" s="14" t="s">
        <v>303</v>
      </c>
      <c r="E73" s="99">
        <v>14.135000000000002</v>
      </c>
      <c r="F73" s="99">
        <v>5.2974999999999994</v>
      </c>
      <c r="G73" s="99">
        <v>4.8000000000000007</v>
      </c>
      <c r="H73" s="99">
        <v>1.2200000000000002</v>
      </c>
      <c r="I73" s="99">
        <v>1.1224999999999998</v>
      </c>
      <c r="J73" s="99">
        <v>2.7350000000000003</v>
      </c>
      <c r="K73" s="99">
        <v>2.95</v>
      </c>
      <c r="L73" s="99">
        <v>1.2675000000000001</v>
      </c>
      <c r="M73" s="99">
        <v>3.6949999999999998</v>
      </c>
      <c r="N73" s="99">
        <v>4.3000000000000007</v>
      </c>
      <c r="O73" s="99">
        <v>0.67548245614035096</v>
      </c>
      <c r="P73" s="99">
        <v>1.8050000000000002</v>
      </c>
      <c r="Q73" s="99">
        <v>3.1725000000000003</v>
      </c>
      <c r="R73" s="99">
        <v>4.37</v>
      </c>
      <c r="S73" s="99">
        <v>4.9000000000000004</v>
      </c>
      <c r="T73" s="99">
        <v>2.6949999999999998</v>
      </c>
      <c r="U73" s="99">
        <v>5.07</v>
      </c>
      <c r="V73" s="99">
        <v>1.3674999999999999</v>
      </c>
      <c r="W73" s="99">
        <v>2.165</v>
      </c>
      <c r="X73" s="99">
        <v>1.835</v>
      </c>
      <c r="Y73" s="99">
        <v>20.5275</v>
      </c>
      <c r="Z73" s="99">
        <v>4.8650000000000002</v>
      </c>
      <c r="AA73" s="99">
        <v>3.3250000000000002</v>
      </c>
      <c r="AB73" s="99">
        <v>1.2650000000000001</v>
      </c>
      <c r="AC73" s="99">
        <v>2.9649999999999999</v>
      </c>
      <c r="AD73" s="99">
        <v>2.2150000000000003</v>
      </c>
      <c r="AE73" s="92">
        <v>1006.25</v>
      </c>
      <c r="AF73" s="92">
        <v>260531.25</v>
      </c>
      <c r="AG73" s="100">
        <v>5.243750000000138</v>
      </c>
      <c r="AH73" s="92">
        <v>1087.0534475430838</v>
      </c>
      <c r="AI73" s="99" t="s">
        <v>837</v>
      </c>
      <c r="AJ73" s="99">
        <v>85.166955118121948</v>
      </c>
      <c r="AK73" s="99">
        <v>63.641443772245033</v>
      </c>
      <c r="AL73" s="99">
        <v>148.81</v>
      </c>
      <c r="AM73" s="99">
        <v>190.91699999999997</v>
      </c>
      <c r="AN73" s="99">
        <v>50.144999999999996</v>
      </c>
      <c r="AO73" s="101">
        <v>3.5951875000000002</v>
      </c>
      <c r="AP73" s="99">
        <v>120.25</v>
      </c>
      <c r="AQ73" s="99">
        <v>75</v>
      </c>
      <c r="AR73" s="99">
        <v>120</v>
      </c>
      <c r="AS73" s="99">
        <v>9.3574999999999999</v>
      </c>
      <c r="AT73" s="99">
        <v>510.31</v>
      </c>
      <c r="AU73" s="99">
        <v>5.6524999999999999</v>
      </c>
      <c r="AV73" s="99">
        <v>11.715000000000002</v>
      </c>
      <c r="AW73" s="99">
        <v>4.2424999999999997</v>
      </c>
      <c r="AX73" s="99">
        <v>12.375</v>
      </c>
      <c r="AY73" s="99">
        <v>36.25</v>
      </c>
      <c r="AZ73" s="99">
        <v>2.8174999999999999</v>
      </c>
      <c r="BA73" s="99">
        <v>1.1724999999999999</v>
      </c>
      <c r="BB73" s="99">
        <v>15.5</v>
      </c>
      <c r="BC73" s="99">
        <v>49.282499999999999</v>
      </c>
      <c r="BD73" s="99">
        <v>33.052500000000002</v>
      </c>
      <c r="BE73" s="99">
        <v>52</v>
      </c>
      <c r="BF73" s="99">
        <v>75</v>
      </c>
      <c r="BG73" s="99">
        <v>10.125</v>
      </c>
      <c r="BH73" s="99">
        <v>11.855</v>
      </c>
      <c r="BI73" s="99">
        <v>8.9574999999999996</v>
      </c>
      <c r="BJ73" s="99">
        <v>2.3875000000000002</v>
      </c>
      <c r="BK73" s="99">
        <v>65.762500000000003</v>
      </c>
      <c r="BL73" s="99">
        <v>10.142500000000002</v>
      </c>
      <c r="BM73" s="99">
        <v>9.7749999999999986</v>
      </c>
    </row>
    <row r="74" spans="1:65" x14ac:dyDescent="0.25">
      <c r="A74" s="13">
        <v>1331420700</v>
      </c>
      <c r="B74" s="14" t="s">
        <v>293</v>
      </c>
      <c r="C74" s="14" t="s">
        <v>897</v>
      </c>
      <c r="D74" s="14" t="s">
        <v>898</v>
      </c>
      <c r="E74" s="99">
        <v>13.590964388275713</v>
      </c>
      <c r="F74" s="99">
        <v>4.972765770065438</v>
      </c>
      <c r="G74" s="99">
        <v>4.767972326956178</v>
      </c>
      <c r="H74" s="99">
        <v>1.6705457147702858</v>
      </c>
      <c r="I74" s="99">
        <v>1.0337898743331322</v>
      </c>
      <c r="J74" s="99">
        <v>2.9452622456349773</v>
      </c>
      <c r="K74" s="99">
        <v>3.0860891139707336</v>
      </c>
      <c r="L74" s="99">
        <v>1.2830529753127906</v>
      </c>
      <c r="M74" s="99">
        <v>4.1984831866885521</v>
      </c>
      <c r="N74" s="99">
        <v>4.6176842862867495</v>
      </c>
      <c r="O74" s="99">
        <v>0.60682042346062615</v>
      </c>
      <c r="P74" s="99">
        <v>1.8390385738129233</v>
      </c>
      <c r="Q74" s="99">
        <v>3.6993861109359667</v>
      </c>
      <c r="R74" s="99">
        <v>3.9722050050979005</v>
      </c>
      <c r="S74" s="99">
        <v>5.3937260538449099</v>
      </c>
      <c r="T74" s="99">
        <v>2.8283794291050821</v>
      </c>
      <c r="U74" s="99">
        <v>4.6569318642946396</v>
      </c>
      <c r="V74" s="99">
        <v>1.3335260537366918</v>
      </c>
      <c r="W74" s="99">
        <v>2.1284445360733164</v>
      </c>
      <c r="X74" s="99">
        <v>1.8221024505478187</v>
      </c>
      <c r="Y74" s="99">
        <v>19.64383818376637</v>
      </c>
      <c r="Z74" s="99">
        <v>6.0037692652636263</v>
      </c>
      <c r="AA74" s="99">
        <v>3.2906309223339285</v>
      </c>
      <c r="AB74" s="99">
        <v>1.495126122710275</v>
      </c>
      <c r="AC74" s="99">
        <v>3.1773726620358196</v>
      </c>
      <c r="AD74" s="99">
        <v>2.2124777604696075</v>
      </c>
      <c r="AE74" s="92">
        <v>973.53514319219414</v>
      </c>
      <c r="AF74" s="92">
        <v>316640.31485693029</v>
      </c>
      <c r="AG74" s="100">
        <v>5.2760609713270821</v>
      </c>
      <c r="AH74" s="92">
        <v>1328.5369640221468</v>
      </c>
      <c r="AI74" s="99" t="s">
        <v>837</v>
      </c>
      <c r="AJ74" s="99">
        <v>87.80967611483473</v>
      </c>
      <c r="AK74" s="99">
        <v>38.083045883981896</v>
      </c>
      <c r="AL74" s="99">
        <v>125.89</v>
      </c>
      <c r="AM74" s="99">
        <v>187.06347240444154</v>
      </c>
      <c r="AN74" s="99">
        <v>39.958624899782023</v>
      </c>
      <c r="AO74" s="101">
        <v>3.5887454921630897</v>
      </c>
      <c r="AP74" s="99">
        <v>105.87932896815056</v>
      </c>
      <c r="AQ74" s="99">
        <v>120.32498251055308</v>
      </c>
      <c r="AR74" s="99">
        <v>109.34558610054609</v>
      </c>
      <c r="AS74" s="99">
        <v>10.073210113543864</v>
      </c>
      <c r="AT74" s="99">
        <v>336.43043902722911</v>
      </c>
      <c r="AU74" s="99">
        <v>5.1115633004043532</v>
      </c>
      <c r="AV74" s="99">
        <v>11.784098459625818</v>
      </c>
      <c r="AW74" s="99">
        <v>4.4329051097431611</v>
      </c>
      <c r="AX74" s="99">
        <v>22.425022323715833</v>
      </c>
      <c r="AY74" s="99">
        <v>43.757338261617058</v>
      </c>
      <c r="AZ74" s="99">
        <v>2.6301915627883816</v>
      </c>
      <c r="BA74" s="99">
        <v>1.1591153740387461</v>
      </c>
      <c r="BB74" s="99">
        <v>18.70909058359489</v>
      </c>
      <c r="BC74" s="99">
        <v>39.16326880220457</v>
      </c>
      <c r="BD74" s="99">
        <v>20.288100713556258</v>
      </c>
      <c r="BE74" s="99">
        <v>24.177966383148032</v>
      </c>
      <c r="BF74" s="99">
        <v>96.299258644727857</v>
      </c>
      <c r="BG74" s="99">
        <v>9.847775533514163</v>
      </c>
      <c r="BH74" s="99">
        <v>10.948443233323998</v>
      </c>
      <c r="BI74" s="99">
        <v>15.876043566889976</v>
      </c>
      <c r="BJ74" s="99">
        <v>2.8767389682278237</v>
      </c>
      <c r="BK74" s="99">
        <v>64.180470180521155</v>
      </c>
      <c r="BL74" s="99">
        <v>9.9877487477946669</v>
      </c>
      <c r="BM74" s="99">
        <v>11.140002520527121</v>
      </c>
    </row>
    <row r="75" spans="1:65" x14ac:dyDescent="0.25">
      <c r="A75" s="13">
        <v>1342340800</v>
      </c>
      <c r="B75" s="14" t="s">
        <v>293</v>
      </c>
      <c r="C75" s="14" t="s">
        <v>304</v>
      </c>
      <c r="D75" s="14" t="s">
        <v>305</v>
      </c>
      <c r="E75" s="99">
        <v>13.424999999999999</v>
      </c>
      <c r="F75" s="99">
        <v>5.1925000000000008</v>
      </c>
      <c r="G75" s="99">
        <v>4.8875000000000002</v>
      </c>
      <c r="H75" s="99">
        <v>1.3625</v>
      </c>
      <c r="I75" s="99">
        <v>1.05</v>
      </c>
      <c r="J75" s="99">
        <v>2.8600000000000003</v>
      </c>
      <c r="K75" s="99">
        <v>2.7850000000000001</v>
      </c>
      <c r="L75" s="99">
        <v>1.3425</v>
      </c>
      <c r="M75" s="99">
        <v>4.3825000000000003</v>
      </c>
      <c r="N75" s="99">
        <v>4.8374999999999995</v>
      </c>
      <c r="O75" s="99">
        <v>0.62040570175438603</v>
      </c>
      <c r="P75" s="99">
        <v>1.77</v>
      </c>
      <c r="Q75" s="99">
        <v>3.5725000000000002</v>
      </c>
      <c r="R75" s="99">
        <v>3.6949999999999998</v>
      </c>
      <c r="S75" s="99">
        <v>5.0199999999999996</v>
      </c>
      <c r="T75" s="99">
        <v>2.9550000000000001</v>
      </c>
      <c r="U75" s="99">
        <v>5.0949999999999998</v>
      </c>
      <c r="V75" s="99">
        <v>1.29</v>
      </c>
      <c r="W75" s="99">
        <v>2.11</v>
      </c>
      <c r="X75" s="99">
        <v>1.8925000000000001</v>
      </c>
      <c r="Y75" s="99">
        <v>18.947500000000002</v>
      </c>
      <c r="Z75" s="99">
        <v>5.47</v>
      </c>
      <c r="AA75" s="99">
        <v>2.9975000000000001</v>
      </c>
      <c r="AB75" s="99">
        <v>1.4224999999999999</v>
      </c>
      <c r="AC75" s="99">
        <v>3.3774999999999999</v>
      </c>
      <c r="AD75" s="99">
        <v>2.11</v>
      </c>
      <c r="AE75" s="92">
        <v>1194.2125000000001</v>
      </c>
      <c r="AF75" s="92">
        <v>303213.75</v>
      </c>
      <c r="AG75" s="100">
        <v>5.1196250000001582</v>
      </c>
      <c r="AH75" s="92">
        <v>1252.9657705211639</v>
      </c>
      <c r="AI75" s="99">
        <v>158.11871910444029</v>
      </c>
      <c r="AJ75" s="99" t="s">
        <v>837</v>
      </c>
      <c r="AK75" s="99" t="s">
        <v>837</v>
      </c>
      <c r="AL75" s="99">
        <v>158.11871910444029</v>
      </c>
      <c r="AM75" s="99">
        <v>186.99292500000001</v>
      </c>
      <c r="AN75" s="99">
        <v>57.817500000000003</v>
      </c>
      <c r="AO75" s="101">
        <v>3.3637083333333333</v>
      </c>
      <c r="AP75" s="99">
        <v>89.474999999999994</v>
      </c>
      <c r="AQ75" s="99">
        <v>125.14750000000001</v>
      </c>
      <c r="AR75" s="99">
        <v>142.005</v>
      </c>
      <c r="AS75" s="99">
        <v>9.6875</v>
      </c>
      <c r="AT75" s="99">
        <v>465.34249999999997</v>
      </c>
      <c r="AU75" s="99">
        <v>4.6025000000000009</v>
      </c>
      <c r="AV75" s="99">
        <v>12.95</v>
      </c>
      <c r="AW75" s="99">
        <v>4.2324999999999999</v>
      </c>
      <c r="AX75" s="99">
        <v>22.064999999999998</v>
      </c>
      <c r="AY75" s="99">
        <v>38.857500000000002</v>
      </c>
      <c r="AZ75" s="99">
        <v>2.355</v>
      </c>
      <c r="BA75" s="99">
        <v>1.0925</v>
      </c>
      <c r="BB75" s="99">
        <v>19.1325</v>
      </c>
      <c r="BC75" s="99">
        <v>37.467500000000001</v>
      </c>
      <c r="BD75" s="99">
        <v>31.324999999999996</v>
      </c>
      <c r="BE75" s="99">
        <v>32.484999999999999</v>
      </c>
      <c r="BF75" s="99">
        <v>82.275000000000006</v>
      </c>
      <c r="BG75" s="99">
        <v>3.7472916666666669</v>
      </c>
      <c r="BH75" s="99">
        <v>12.182500000000001</v>
      </c>
      <c r="BI75" s="99">
        <v>21.619999999999997</v>
      </c>
      <c r="BJ75" s="99">
        <v>3.1025</v>
      </c>
      <c r="BK75" s="99">
        <v>56.797500000000007</v>
      </c>
      <c r="BL75" s="99">
        <v>10.3375</v>
      </c>
      <c r="BM75" s="99">
        <v>9.192499999999999</v>
      </c>
    </row>
    <row r="76" spans="1:65" x14ac:dyDescent="0.25">
      <c r="A76" s="13">
        <v>1344340820</v>
      </c>
      <c r="B76" s="14" t="s">
        <v>293</v>
      </c>
      <c r="C76" s="14" t="s">
        <v>306</v>
      </c>
      <c r="D76" s="14" t="s">
        <v>307</v>
      </c>
      <c r="E76" s="99">
        <v>11.841129255855382</v>
      </c>
      <c r="F76" s="99">
        <v>4.2277399387414372</v>
      </c>
      <c r="G76" s="99">
        <v>4.8897221861175639</v>
      </c>
      <c r="H76" s="99">
        <v>1.3243777760512758</v>
      </c>
      <c r="I76" s="99">
        <v>1.0364699061949731</v>
      </c>
      <c r="J76" s="99">
        <v>2.6199607594912084</v>
      </c>
      <c r="K76" s="99">
        <v>2.5249257140602568</v>
      </c>
      <c r="L76" s="99">
        <v>1.3430636277189356</v>
      </c>
      <c r="M76" s="99">
        <v>3.9347300667710359</v>
      </c>
      <c r="N76" s="99">
        <v>3.3183252293954228</v>
      </c>
      <c r="O76" s="99">
        <v>0.63735270749081585</v>
      </c>
      <c r="P76" s="99">
        <v>1.8503786203158659</v>
      </c>
      <c r="Q76" s="99">
        <v>3.9115314226127138</v>
      </c>
      <c r="R76" s="99">
        <v>3.3520010290845583</v>
      </c>
      <c r="S76" s="99">
        <v>4.3202322497666135</v>
      </c>
      <c r="T76" s="99">
        <v>2.5297069353706858</v>
      </c>
      <c r="U76" s="99">
        <v>4.7767725437272741</v>
      </c>
      <c r="V76" s="99">
        <v>1.3749600408017564</v>
      </c>
      <c r="W76" s="99">
        <v>2.0905816077161132</v>
      </c>
      <c r="X76" s="99">
        <v>1.9017158644599892</v>
      </c>
      <c r="Y76" s="99">
        <v>19.535415982040437</v>
      </c>
      <c r="Z76" s="99">
        <v>5.2936840382737369</v>
      </c>
      <c r="AA76" s="99">
        <v>3.1548569987251214</v>
      </c>
      <c r="AB76" s="99">
        <v>1.2358481773146002</v>
      </c>
      <c r="AC76" s="99">
        <v>2.9475415744437914</v>
      </c>
      <c r="AD76" s="99">
        <v>1.8689076032171084</v>
      </c>
      <c r="AE76" s="92">
        <v>988.07609404923289</v>
      </c>
      <c r="AF76" s="92">
        <v>326497.2484962797</v>
      </c>
      <c r="AG76" s="100">
        <v>5.4381428986831271</v>
      </c>
      <c r="AH76" s="92">
        <v>1391.8814412048841</v>
      </c>
      <c r="AI76" s="99">
        <v>159.44033039375825</v>
      </c>
      <c r="AJ76" s="99" t="s">
        <v>837</v>
      </c>
      <c r="AK76" s="99" t="s">
        <v>837</v>
      </c>
      <c r="AL76" s="99">
        <v>159.44033039375825</v>
      </c>
      <c r="AM76" s="99">
        <v>191.74501160073845</v>
      </c>
      <c r="AN76" s="99">
        <v>47.329221912359586</v>
      </c>
      <c r="AO76" s="101">
        <v>3.3822540074269298</v>
      </c>
      <c r="AP76" s="99">
        <v>91.588012938762603</v>
      </c>
      <c r="AQ76" s="99">
        <v>112.49165445339271</v>
      </c>
      <c r="AR76" s="99">
        <v>80.582633261524649</v>
      </c>
      <c r="AS76" s="99">
        <v>9.9764532272378119</v>
      </c>
      <c r="AT76" s="99">
        <v>494.88956691823898</v>
      </c>
      <c r="AU76" s="99">
        <v>5.1371913521838586</v>
      </c>
      <c r="AV76" s="99">
        <v>11.570731333635274</v>
      </c>
      <c r="AW76" s="99">
        <v>4.1760878416984371</v>
      </c>
      <c r="AX76" s="99">
        <v>16.76858233070854</v>
      </c>
      <c r="AY76" s="99">
        <v>44.297555456403025</v>
      </c>
      <c r="AZ76" s="99">
        <v>2.1397867446982195</v>
      </c>
      <c r="BA76" s="99">
        <v>1.1077642905602052</v>
      </c>
      <c r="BB76" s="99">
        <v>12.652149064183217</v>
      </c>
      <c r="BC76" s="99">
        <v>28.242301083131402</v>
      </c>
      <c r="BD76" s="99">
        <v>27.711952205568601</v>
      </c>
      <c r="BE76" s="99">
        <v>24.999550436272244</v>
      </c>
      <c r="BF76" s="99">
        <v>50.215241628719276</v>
      </c>
      <c r="BG76" s="99">
        <v>9.917251972605019</v>
      </c>
      <c r="BH76" s="99">
        <v>11.56098684541487</v>
      </c>
      <c r="BI76" s="99">
        <v>14.128539210326711</v>
      </c>
      <c r="BJ76" s="99">
        <v>2.2508335528127841</v>
      </c>
      <c r="BK76" s="99">
        <v>40.581544557715887</v>
      </c>
      <c r="BL76" s="99">
        <v>10.086815051946834</v>
      </c>
      <c r="BM76" s="99">
        <v>9.3083713907161183</v>
      </c>
    </row>
    <row r="77" spans="1:65" x14ac:dyDescent="0.25">
      <c r="A77" s="13">
        <v>1346660850</v>
      </c>
      <c r="B77" s="14" t="s">
        <v>293</v>
      </c>
      <c r="C77" s="14" t="s">
        <v>308</v>
      </c>
      <c r="D77" s="14" t="s">
        <v>309</v>
      </c>
      <c r="E77" s="99">
        <v>14.615</v>
      </c>
      <c r="F77" s="99">
        <v>4.57</v>
      </c>
      <c r="G77" s="99">
        <v>4.5549999999999997</v>
      </c>
      <c r="H77" s="99">
        <v>1.5975000000000001</v>
      </c>
      <c r="I77" s="99">
        <v>1.1850000000000001</v>
      </c>
      <c r="J77" s="99">
        <v>3.2075</v>
      </c>
      <c r="K77" s="99">
        <v>2.88</v>
      </c>
      <c r="L77" s="99">
        <v>1.33</v>
      </c>
      <c r="M77" s="99">
        <v>4.09</v>
      </c>
      <c r="N77" s="99">
        <v>4.6550000000000002</v>
      </c>
      <c r="O77" s="99">
        <v>0.68151315789473688</v>
      </c>
      <c r="P77" s="99">
        <v>1.9475000000000002</v>
      </c>
      <c r="Q77" s="99">
        <v>3.5225</v>
      </c>
      <c r="R77" s="99">
        <v>4.0824999999999996</v>
      </c>
      <c r="S77" s="99">
        <v>4.74</v>
      </c>
      <c r="T77" s="99">
        <v>2.8725000000000001</v>
      </c>
      <c r="U77" s="99">
        <v>4.6924999999999999</v>
      </c>
      <c r="V77" s="99">
        <v>1.3625</v>
      </c>
      <c r="W77" s="99">
        <v>2.0549999999999997</v>
      </c>
      <c r="X77" s="99">
        <v>1.9675</v>
      </c>
      <c r="Y77" s="99">
        <v>21.632499999999997</v>
      </c>
      <c r="Z77" s="99">
        <v>5.2874999999999996</v>
      </c>
      <c r="AA77" s="99">
        <v>3.2175000000000002</v>
      </c>
      <c r="AB77" s="99">
        <v>1.9875</v>
      </c>
      <c r="AC77" s="99">
        <v>3.22</v>
      </c>
      <c r="AD77" s="99">
        <v>2.4224999999999999</v>
      </c>
      <c r="AE77" s="92">
        <v>987</v>
      </c>
      <c r="AF77" s="92">
        <v>393807.75</v>
      </c>
      <c r="AG77" s="100">
        <v>5.0605357142857841</v>
      </c>
      <c r="AH77" s="92">
        <v>1601.5029088849121</v>
      </c>
      <c r="AI77" s="99">
        <v>158.9796793549323</v>
      </c>
      <c r="AJ77" s="99" t="s">
        <v>837</v>
      </c>
      <c r="AK77" s="99" t="s">
        <v>837</v>
      </c>
      <c r="AL77" s="99">
        <v>158.9796793549323</v>
      </c>
      <c r="AM77" s="99">
        <v>188.72553749999997</v>
      </c>
      <c r="AN77" s="99">
        <v>50.792500000000004</v>
      </c>
      <c r="AO77" s="101">
        <v>3.3725416666666668</v>
      </c>
      <c r="AP77" s="99">
        <v>114.5</v>
      </c>
      <c r="AQ77" s="99">
        <v>122.77</v>
      </c>
      <c r="AR77" s="99">
        <v>107.4175</v>
      </c>
      <c r="AS77" s="99">
        <v>10.442499999999999</v>
      </c>
      <c r="AT77" s="99">
        <v>482.56000000000006</v>
      </c>
      <c r="AU77" s="99">
        <v>4.8725000000000005</v>
      </c>
      <c r="AV77" s="99">
        <v>10.7775</v>
      </c>
      <c r="AW77" s="99">
        <v>4.4700000000000006</v>
      </c>
      <c r="AX77" s="99">
        <v>17.4175</v>
      </c>
      <c r="AY77" s="99">
        <v>50.15</v>
      </c>
      <c r="AZ77" s="99">
        <v>3.4575</v>
      </c>
      <c r="BA77" s="99">
        <v>1.0075000000000001</v>
      </c>
      <c r="BB77" s="99">
        <v>13.335000000000001</v>
      </c>
      <c r="BC77" s="99">
        <v>47.95</v>
      </c>
      <c r="BD77" s="99">
        <v>36.75</v>
      </c>
      <c r="BE77" s="99">
        <v>39.332499999999996</v>
      </c>
      <c r="BF77" s="99">
        <v>92.5</v>
      </c>
      <c r="BG77" s="99">
        <v>23.352083333333333</v>
      </c>
      <c r="BH77" s="99">
        <v>12</v>
      </c>
      <c r="BI77" s="99">
        <v>8.6875</v>
      </c>
      <c r="BJ77" s="99">
        <v>2.4225000000000003</v>
      </c>
      <c r="BK77" s="99">
        <v>56.042500000000004</v>
      </c>
      <c r="BL77" s="99">
        <v>10.155000000000001</v>
      </c>
      <c r="BM77" s="99">
        <v>10.6525</v>
      </c>
    </row>
    <row r="78" spans="1:65" x14ac:dyDescent="0.25">
      <c r="A78" s="13">
        <v>1546520500</v>
      </c>
      <c r="B78" s="14" t="s">
        <v>310</v>
      </c>
      <c r="C78" s="14" t="s">
        <v>311</v>
      </c>
      <c r="D78" s="14" t="s">
        <v>312</v>
      </c>
      <c r="E78" s="99">
        <v>17.517500000000002</v>
      </c>
      <c r="F78" s="99">
        <v>5.5518072289999996</v>
      </c>
      <c r="G78" s="99">
        <v>6.335</v>
      </c>
      <c r="H78" s="99">
        <v>2.75</v>
      </c>
      <c r="I78" s="99">
        <v>1.38</v>
      </c>
      <c r="J78" s="99">
        <v>4.5925000000000002</v>
      </c>
      <c r="K78" s="99">
        <v>4.5001715687499999</v>
      </c>
      <c r="L78" s="99">
        <v>2.3612500000000001</v>
      </c>
      <c r="M78" s="99">
        <v>5.9024999999999999</v>
      </c>
      <c r="N78" s="99">
        <v>8.9250000000000007</v>
      </c>
      <c r="O78" s="99">
        <v>1.24942567575</v>
      </c>
      <c r="P78" s="99">
        <v>2.7272988507500004</v>
      </c>
      <c r="Q78" s="99">
        <v>5.6487499999999997</v>
      </c>
      <c r="R78" s="99">
        <v>5.381875</v>
      </c>
      <c r="S78" s="99">
        <v>8.2787500000000005</v>
      </c>
      <c r="T78" s="99">
        <v>5.1375000000000002</v>
      </c>
      <c r="U78" s="99">
        <v>6.0687499999999996</v>
      </c>
      <c r="V78" s="99">
        <v>2.4525000000000001</v>
      </c>
      <c r="W78" s="99">
        <v>2.96875</v>
      </c>
      <c r="X78" s="99">
        <v>2.8325000000000005</v>
      </c>
      <c r="Y78" s="99">
        <v>24.03125</v>
      </c>
      <c r="Z78" s="99">
        <v>6.55</v>
      </c>
      <c r="AA78" s="99">
        <v>4.0524999999999993</v>
      </c>
      <c r="AB78" s="99">
        <v>2.7425000000000002</v>
      </c>
      <c r="AC78" s="99">
        <v>3.4424999999999999</v>
      </c>
      <c r="AD78" s="99">
        <v>2.9200000000000004</v>
      </c>
      <c r="AE78" s="92">
        <v>3646.0324999999998</v>
      </c>
      <c r="AF78" s="92">
        <v>1615992.75</v>
      </c>
      <c r="AG78" s="100">
        <v>4.7812500000000036</v>
      </c>
      <c r="AH78" s="92">
        <v>6372.3777773147658</v>
      </c>
      <c r="AI78" s="99">
        <v>316.10546218905642</v>
      </c>
      <c r="AJ78" s="99" t="s">
        <v>837</v>
      </c>
      <c r="AK78" s="99" t="s">
        <v>837</v>
      </c>
      <c r="AL78" s="99">
        <v>316.10546218905642</v>
      </c>
      <c r="AM78" s="99">
        <v>183.03037499999999</v>
      </c>
      <c r="AN78" s="99">
        <v>68.627499999999998</v>
      </c>
      <c r="AO78" s="101">
        <v>4.99925</v>
      </c>
      <c r="AP78" s="99">
        <v>214.13249999999999</v>
      </c>
      <c r="AQ78" s="99">
        <v>171.05250000000001</v>
      </c>
      <c r="AR78" s="99">
        <v>100.44999999999999</v>
      </c>
      <c r="AS78" s="99">
        <v>13.0075</v>
      </c>
      <c r="AT78" s="99">
        <v>541.27249999999992</v>
      </c>
      <c r="AU78" s="99">
        <v>5.19</v>
      </c>
      <c r="AV78" s="99">
        <v>14.99</v>
      </c>
      <c r="AW78" s="99">
        <v>6.6300000000000008</v>
      </c>
      <c r="AX78" s="99">
        <v>17.97</v>
      </c>
      <c r="AY78" s="99">
        <v>76</v>
      </c>
      <c r="AZ78" s="99">
        <v>3.8275000000000001</v>
      </c>
      <c r="BA78" s="99">
        <v>1.8050000000000002</v>
      </c>
      <c r="BB78" s="99">
        <v>23.535</v>
      </c>
      <c r="BC78" s="99">
        <v>53.1325</v>
      </c>
      <c r="BD78" s="99">
        <v>29.794999999999998</v>
      </c>
      <c r="BE78" s="99">
        <v>44.945</v>
      </c>
      <c r="BF78" s="99">
        <v>113.45</v>
      </c>
      <c r="BG78" s="99">
        <v>22.7</v>
      </c>
      <c r="BH78" s="99">
        <v>15.077500000000001</v>
      </c>
      <c r="BI78" s="99">
        <v>23.8</v>
      </c>
      <c r="BJ78" s="99">
        <v>3.75</v>
      </c>
      <c r="BK78" s="99">
        <v>69.475000000000009</v>
      </c>
      <c r="BL78" s="99">
        <v>10.244999999999999</v>
      </c>
      <c r="BM78" s="99">
        <v>10.2575</v>
      </c>
    </row>
    <row r="79" spans="1:65" x14ac:dyDescent="0.25">
      <c r="A79" s="13">
        <v>1614260200</v>
      </c>
      <c r="B79" s="14" t="s">
        <v>313</v>
      </c>
      <c r="C79" s="14" t="s">
        <v>314</v>
      </c>
      <c r="D79" s="14" t="s">
        <v>315</v>
      </c>
      <c r="E79" s="99">
        <v>13.545</v>
      </c>
      <c r="F79" s="99">
        <v>4.8874999999999993</v>
      </c>
      <c r="G79" s="99">
        <v>4.9924999999999997</v>
      </c>
      <c r="H79" s="99">
        <v>1.5625</v>
      </c>
      <c r="I79" s="99">
        <v>1.0925</v>
      </c>
      <c r="J79" s="99">
        <v>2.89</v>
      </c>
      <c r="K79" s="99">
        <v>2.5125000000000002</v>
      </c>
      <c r="L79" s="99">
        <v>1.2999999999999998</v>
      </c>
      <c r="M79" s="99">
        <v>4.8075000000000001</v>
      </c>
      <c r="N79" s="99">
        <v>2.6100000000000003</v>
      </c>
      <c r="O79" s="99">
        <v>0.62250000000000005</v>
      </c>
      <c r="P79" s="99">
        <v>1.7050000000000001</v>
      </c>
      <c r="Q79" s="99">
        <v>3.7625000000000002</v>
      </c>
      <c r="R79" s="99">
        <v>3.8200000000000003</v>
      </c>
      <c r="S79" s="99">
        <v>5.3874999999999993</v>
      </c>
      <c r="T79" s="99">
        <v>3.6074999999999999</v>
      </c>
      <c r="U79" s="99">
        <v>5.1274999999999995</v>
      </c>
      <c r="V79" s="99">
        <v>1.33</v>
      </c>
      <c r="W79" s="99">
        <v>2.2000000000000002</v>
      </c>
      <c r="X79" s="99">
        <v>1.9000000000000001</v>
      </c>
      <c r="Y79" s="99">
        <v>21.782500000000002</v>
      </c>
      <c r="Z79" s="99">
        <v>5.4924999999999997</v>
      </c>
      <c r="AA79" s="99">
        <v>3.1224999999999996</v>
      </c>
      <c r="AB79" s="99">
        <v>1.42</v>
      </c>
      <c r="AC79" s="99">
        <v>3.0425</v>
      </c>
      <c r="AD79" s="99">
        <v>2.2050000000000001</v>
      </c>
      <c r="AE79" s="92">
        <v>1637.0650000000001</v>
      </c>
      <c r="AF79" s="92">
        <v>568752.5</v>
      </c>
      <c r="AG79" s="100">
        <v>5.2307500000000022</v>
      </c>
      <c r="AH79" s="92">
        <v>2353.0237943280417</v>
      </c>
      <c r="AI79" s="99" t="s">
        <v>837</v>
      </c>
      <c r="AJ79" s="99">
        <v>64.235911399496601</v>
      </c>
      <c r="AK79" s="99">
        <v>69.585098498398651</v>
      </c>
      <c r="AL79" s="99">
        <v>133.82999999999998</v>
      </c>
      <c r="AM79" s="99">
        <v>175.22553749999997</v>
      </c>
      <c r="AN79" s="99">
        <v>66.545000000000002</v>
      </c>
      <c r="AO79" s="101">
        <v>4.1850750000000003</v>
      </c>
      <c r="AP79" s="99">
        <v>139.73000000000002</v>
      </c>
      <c r="AQ79" s="99">
        <v>142.38249999999999</v>
      </c>
      <c r="AR79" s="99">
        <v>88.467500000000001</v>
      </c>
      <c r="AS79" s="99">
        <v>10.27</v>
      </c>
      <c r="AT79" s="99">
        <v>512.75749999999994</v>
      </c>
      <c r="AU79" s="99">
        <v>4.74</v>
      </c>
      <c r="AV79" s="99">
        <v>11.120000000000001</v>
      </c>
      <c r="AW79" s="99">
        <v>4.6849999999999996</v>
      </c>
      <c r="AX79" s="99">
        <v>24.034999999999997</v>
      </c>
      <c r="AY79" s="99">
        <v>39.22</v>
      </c>
      <c r="AZ79" s="99">
        <v>2.7125000000000004</v>
      </c>
      <c r="BA79" s="99">
        <v>1.095</v>
      </c>
      <c r="BB79" s="99">
        <v>18.267499999999998</v>
      </c>
      <c r="BC79" s="99">
        <v>43.83</v>
      </c>
      <c r="BD79" s="99">
        <v>29.177500000000002</v>
      </c>
      <c r="BE79" s="99">
        <v>43.897500000000001</v>
      </c>
      <c r="BF79" s="99">
        <v>101</v>
      </c>
      <c r="BG79" s="99">
        <v>12.499375000000001</v>
      </c>
      <c r="BH79" s="99">
        <v>11.0525</v>
      </c>
      <c r="BI79" s="99">
        <v>19.3325</v>
      </c>
      <c r="BJ79" s="99">
        <v>3.1175000000000002</v>
      </c>
      <c r="BK79" s="99">
        <v>65.887500000000003</v>
      </c>
      <c r="BL79" s="99">
        <v>10.0275</v>
      </c>
      <c r="BM79" s="99">
        <v>12.61</v>
      </c>
    </row>
    <row r="80" spans="1:65" x14ac:dyDescent="0.25">
      <c r="A80" s="13">
        <v>1646300800</v>
      </c>
      <c r="B80" s="14" t="s">
        <v>313</v>
      </c>
      <c r="C80" s="14" t="s">
        <v>316</v>
      </c>
      <c r="D80" s="14" t="s">
        <v>317</v>
      </c>
      <c r="E80" s="99">
        <v>12.162273041042051</v>
      </c>
      <c r="F80" s="99">
        <v>5.5778913214657138</v>
      </c>
      <c r="G80" s="99">
        <v>4.5166108554016269</v>
      </c>
      <c r="H80" s="99">
        <v>1.087568230237987</v>
      </c>
      <c r="I80" s="99">
        <v>1.0909270820437442</v>
      </c>
      <c r="J80" s="99">
        <v>3.4800126745227509</v>
      </c>
      <c r="K80" s="99">
        <v>2.9098610492958139</v>
      </c>
      <c r="L80" s="99">
        <v>1.2483409009865023</v>
      </c>
      <c r="M80" s="99">
        <v>4.1419578516734008</v>
      </c>
      <c r="N80" s="99">
        <v>3.2819277126460507</v>
      </c>
      <c r="O80" s="99">
        <v>0.72486737053079875</v>
      </c>
      <c r="P80" s="99">
        <v>1.7117689573361949</v>
      </c>
      <c r="Q80" s="99">
        <v>3.3945551108024694</v>
      </c>
      <c r="R80" s="99">
        <v>3.9742159948967473</v>
      </c>
      <c r="S80" s="99">
        <v>5.2871722967833099</v>
      </c>
      <c r="T80" s="99">
        <v>3.4613485173608183</v>
      </c>
      <c r="U80" s="99">
        <v>4.9691134531752752</v>
      </c>
      <c r="V80" s="99">
        <v>1.3294012339181349</v>
      </c>
      <c r="W80" s="99">
        <v>2.0741634317988389</v>
      </c>
      <c r="X80" s="99">
        <v>1.9588616298467869</v>
      </c>
      <c r="Y80" s="99">
        <v>18.529661502294825</v>
      </c>
      <c r="Z80" s="99">
        <v>6.3443670779957575</v>
      </c>
      <c r="AA80" s="99">
        <v>3.0829538422716722</v>
      </c>
      <c r="AB80" s="99">
        <v>1.6867629712304222</v>
      </c>
      <c r="AC80" s="99">
        <v>2.9466382754837692</v>
      </c>
      <c r="AD80" s="99">
        <v>2.010953596465038</v>
      </c>
      <c r="AE80" s="92">
        <v>1125.0873575745845</v>
      </c>
      <c r="AF80" s="92">
        <v>401882.94694425905</v>
      </c>
      <c r="AG80" s="100">
        <v>5.0468510549288572</v>
      </c>
      <c r="AH80" s="92">
        <v>1636.5586383264608</v>
      </c>
      <c r="AI80" s="99" t="s">
        <v>837</v>
      </c>
      <c r="AJ80" s="99">
        <v>66.71936882682165</v>
      </c>
      <c r="AK80" s="99">
        <v>64.526279343665095</v>
      </c>
      <c r="AL80" s="99">
        <v>131.25</v>
      </c>
      <c r="AM80" s="99">
        <v>178.97755979733404</v>
      </c>
      <c r="AN80" s="99">
        <v>56.679920760966326</v>
      </c>
      <c r="AO80" s="101">
        <v>4.4109032291401347</v>
      </c>
      <c r="AP80" s="99">
        <v>122.09855900010369</v>
      </c>
      <c r="AQ80" s="99">
        <v>98.117263691658152</v>
      </c>
      <c r="AR80" s="99">
        <v>95.381129107571482</v>
      </c>
      <c r="AS80" s="99">
        <v>9.964457901326579</v>
      </c>
      <c r="AT80" s="99">
        <v>412.10263336683062</v>
      </c>
      <c r="AU80" s="99">
        <v>5.9194655490522745</v>
      </c>
      <c r="AV80" s="99">
        <v>10.740110353051442</v>
      </c>
      <c r="AW80" s="99">
        <v>4.7229781217363245</v>
      </c>
      <c r="AX80" s="99">
        <v>29.484934672940959</v>
      </c>
      <c r="AY80" s="99">
        <v>34.081821053580022</v>
      </c>
      <c r="AZ80" s="99">
        <v>3.0155880130723403</v>
      </c>
      <c r="BA80" s="99">
        <v>1.0725599671244104</v>
      </c>
      <c r="BB80" s="99">
        <v>13.158235026750544</v>
      </c>
      <c r="BC80" s="99">
        <v>29.629214747327449</v>
      </c>
      <c r="BD80" s="99">
        <v>22.607792120678649</v>
      </c>
      <c r="BE80" s="99">
        <v>26.281844055925912</v>
      </c>
      <c r="BF80" s="99">
        <v>80.76264846215318</v>
      </c>
      <c r="BG80" s="99">
        <v>13.771538169918085</v>
      </c>
      <c r="BH80" s="99">
        <v>11.171017496308924</v>
      </c>
      <c r="BI80" s="99">
        <v>12.744357838160516</v>
      </c>
      <c r="BJ80" s="99">
        <v>2.8273790791878763</v>
      </c>
      <c r="BK80" s="99">
        <v>49.601930697144859</v>
      </c>
      <c r="BL80" s="99">
        <v>9.8479152932045402</v>
      </c>
      <c r="BM80" s="99">
        <v>10.286579141195425</v>
      </c>
    </row>
    <row r="81" spans="1:65" x14ac:dyDescent="0.25">
      <c r="A81" s="13">
        <v>1714010115</v>
      </c>
      <c r="B81" s="14" t="s">
        <v>318</v>
      </c>
      <c r="C81" s="14" t="s">
        <v>319</v>
      </c>
      <c r="D81" s="14" t="s">
        <v>320</v>
      </c>
      <c r="E81" s="99">
        <v>14.848635790076338</v>
      </c>
      <c r="F81" s="99">
        <v>5.2307226470141988</v>
      </c>
      <c r="G81" s="99">
        <v>5.3359333702840033</v>
      </c>
      <c r="H81" s="99">
        <v>1.8821548485973738</v>
      </c>
      <c r="I81" s="99">
        <v>1.1857538072817133</v>
      </c>
      <c r="J81" s="99">
        <v>2.9009568359527531</v>
      </c>
      <c r="K81" s="99">
        <v>2.8394485261756</v>
      </c>
      <c r="L81" s="99">
        <v>1.3689519335169935</v>
      </c>
      <c r="M81" s="99">
        <v>4.4019891676057776</v>
      </c>
      <c r="N81" s="99">
        <v>4.4465169147234898</v>
      </c>
      <c r="O81" s="99">
        <v>0.57136822975750245</v>
      </c>
      <c r="P81" s="99">
        <v>1.858831491376213</v>
      </c>
      <c r="Q81" s="99">
        <v>3.9495050743968627</v>
      </c>
      <c r="R81" s="99">
        <v>4.0122439127417557</v>
      </c>
      <c r="S81" s="99">
        <v>5.3809807797004723</v>
      </c>
      <c r="T81" s="99">
        <v>2.9564591068487287</v>
      </c>
      <c r="U81" s="99">
        <v>4.5474005783771361</v>
      </c>
      <c r="V81" s="99">
        <v>1.4919479638094586</v>
      </c>
      <c r="W81" s="99">
        <v>2.1806890323547528</v>
      </c>
      <c r="X81" s="99">
        <v>2.3088760344528687</v>
      </c>
      <c r="Y81" s="99">
        <v>20.925607252234798</v>
      </c>
      <c r="Z81" s="99">
        <v>5.8463346355610533</v>
      </c>
      <c r="AA81" s="99">
        <v>3.2186274475327052</v>
      </c>
      <c r="AB81" s="99">
        <v>1.3527819621481689</v>
      </c>
      <c r="AC81" s="99">
        <v>3.4638297909036346</v>
      </c>
      <c r="AD81" s="99">
        <v>2.4101193248310402</v>
      </c>
      <c r="AE81" s="92">
        <v>1069.6011186945643</v>
      </c>
      <c r="AF81" s="92">
        <v>300487.97958325123</v>
      </c>
      <c r="AG81" s="100">
        <v>5.207801473565385</v>
      </c>
      <c r="AH81" s="92">
        <v>1245.1874664055358</v>
      </c>
      <c r="AI81" s="99" t="s">
        <v>837</v>
      </c>
      <c r="AJ81" s="99">
        <v>50.734711704840024</v>
      </c>
      <c r="AK81" s="99">
        <v>63.524979761828291</v>
      </c>
      <c r="AL81" s="99">
        <v>114.25</v>
      </c>
      <c r="AM81" s="99">
        <v>197.10816562827932</v>
      </c>
      <c r="AN81" s="99">
        <v>45.925296243748747</v>
      </c>
      <c r="AO81" s="101">
        <v>4.1658508992937344</v>
      </c>
      <c r="AP81" s="99">
        <v>150.42966000370896</v>
      </c>
      <c r="AQ81" s="99">
        <v>146.23980371680364</v>
      </c>
      <c r="AR81" s="99">
        <v>98.192808022662717</v>
      </c>
      <c r="AS81" s="99">
        <v>10.634520575872065</v>
      </c>
      <c r="AT81" s="99">
        <v>486.40169828440435</v>
      </c>
      <c r="AU81" s="99">
        <v>5.3222140644835907</v>
      </c>
      <c r="AV81" s="99">
        <v>11.660323932734801</v>
      </c>
      <c r="AW81" s="99">
        <v>4.5602448319024473</v>
      </c>
      <c r="AX81" s="99">
        <v>26.87527040524105</v>
      </c>
      <c r="AY81" s="99">
        <v>38.413415093999205</v>
      </c>
      <c r="AZ81" s="99">
        <v>2.9786724988476543</v>
      </c>
      <c r="BA81" s="99">
        <v>1.9230287567111191</v>
      </c>
      <c r="BB81" s="99">
        <v>16.676833832850761</v>
      </c>
      <c r="BC81" s="99">
        <v>47.712047046458494</v>
      </c>
      <c r="BD81" s="99">
        <v>36.322300589713358</v>
      </c>
      <c r="BE81" s="99">
        <v>40.500346764947317</v>
      </c>
      <c r="BF81" s="99">
        <v>77.176913065268579</v>
      </c>
      <c r="BG81" s="99">
        <v>8.4964090732879782</v>
      </c>
      <c r="BH81" s="99">
        <v>10.477391150874828</v>
      </c>
      <c r="BI81" s="99">
        <v>16.907686905063166</v>
      </c>
      <c r="BJ81" s="99">
        <v>3.0079092722005605</v>
      </c>
      <c r="BK81" s="99">
        <v>50.710984921386093</v>
      </c>
      <c r="BL81" s="99">
        <v>9.4125843367852333</v>
      </c>
      <c r="BM81" s="99">
        <v>11.457305313232981</v>
      </c>
    </row>
    <row r="82" spans="1:65" x14ac:dyDescent="0.25">
      <c r="A82" s="13">
        <v>1716580200</v>
      </c>
      <c r="B82" s="14" t="s">
        <v>318</v>
      </c>
      <c r="C82" s="14" t="s">
        <v>321</v>
      </c>
      <c r="D82" s="14" t="s">
        <v>322</v>
      </c>
      <c r="E82" s="99">
        <v>13.955</v>
      </c>
      <c r="F82" s="99">
        <v>5.08</v>
      </c>
      <c r="G82" s="99">
        <v>4.8224999999999998</v>
      </c>
      <c r="H82" s="99">
        <v>1.645</v>
      </c>
      <c r="I82" s="99">
        <v>1.0575000000000001</v>
      </c>
      <c r="J82" s="99">
        <v>3.2374999999999998</v>
      </c>
      <c r="K82" s="99">
        <v>2.8775000000000004</v>
      </c>
      <c r="L82" s="99">
        <v>1.345</v>
      </c>
      <c r="M82" s="99">
        <v>3.7250000000000001</v>
      </c>
      <c r="N82" s="99">
        <v>3.71</v>
      </c>
      <c r="O82" s="99">
        <v>0.59000000000000008</v>
      </c>
      <c r="P82" s="99">
        <v>1.8975</v>
      </c>
      <c r="Q82" s="99">
        <v>2.8875000000000002</v>
      </c>
      <c r="R82" s="99">
        <v>4.0999999999999996</v>
      </c>
      <c r="S82" s="99">
        <v>5.42</v>
      </c>
      <c r="T82" s="99">
        <v>2.75</v>
      </c>
      <c r="U82" s="99">
        <v>4.7025000000000006</v>
      </c>
      <c r="V82" s="99">
        <v>1.415</v>
      </c>
      <c r="W82" s="99">
        <v>2.65</v>
      </c>
      <c r="X82" s="99">
        <v>1.8125</v>
      </c>
      <c r="Y82" s="99">
        <v>20.672499999999999</v>
      </c>
      <c r="Z82" s="99">
        <v>4.9649999999999999</v>
      </c>
      <c r="AA82" s="99">
        <v>3.0475000000000003</v>
      </c>
      <c r="AB82" s="99">
        <v>1.3925000000000001</v>
      </c>
      <c r="AC82" s="99">
        <v>3.2524999999999999</v>
      </c>
      <c r="AD82" s="99">
        <v>2.09</v>
      </c>
      <c r="AE82" s="92">
        <v>911.68</v>
      </c>
      <c r="AF82" s="92">
        <v>345065</v>
      </c>
      <c r="AG82" s="100">
        <v>5.2239583333335133</v>
      </c>
      <c r="AH82" s="92">
        <v>1441.9767027731934</v>
      </c>
      <c r="AI82" s="99" t="s">
        <v>837</v>
      </c>
      <c r="AJ82" s="99">
        <v>57.581794904648106</v>
      </c>
      <c r="AK82" s="99">
        <v>89.748331970182676</v>
      </c>
      <c r="AL82" s="99">
        <v>147.32999999999998</v>
      </c>
      <c r="AM82" s="99">
        <v>198.88053749999997</v>
      </c>
      <c r="AN82" s="99">
        <v>40.424999999999997</v>
      </c>
      <c r="AO82" s="101">
        <v>3.9057499999999998</v>
      </c>
      <c r="AP82" s="99">
        <v>81.832499999999996</v>
      </c>
      <c r="AQ82" s="99">
        <v>110.5625</v>
      </c>
      <c r="AR82" s="99">
        <v>84.375</v>
      </c>
      <c r="AS82" s="99">
        <v>12.0525</v>
      </c>
      <c r="AT82" s="99">
        <v>475.96249999999998</v>
      </c>
      <c r="AU82" s="99">
        <v>5.1149999999999993</v>
      </c>
      <c r="AV82" s="99">
        <v>11.692500000000001</v>
      </c>
      <c r="AW82" s="99">
        <v>5.5025000000000004</v>
      </c>
      <c r="AX82" s="99">
        <v>21.335000000000001</v>
      </c>
      <c r="AY82" s="99">
        <v>35.042500000000004</v>
      </c>
      <c r="AZ82" s="99">
        <v>2.6724999999999999</v>
      </c>
      <c r="BA82" s="99">
        <v>1.0974999999999999</v>
      </c>
      <c r="BB82" s="99">
        <v>15.717500000000001</v>
      </c>
      <c r="BC82" s="99">
        <v>30.147499999999997</v>
      </c>
      <c r="BD82" s="99">
        <v>17.919999999999998</v>
      </c>
      <c r="BE82" s="99">
        <v>28.72</v>
      </c>
      <c r="BF82" s="99">
        <v>91.585000000000008</v>
      </c>
      <c r="BG82" s="99">
        <v>12.995000000000001</v>
      </c>
      <c r="BH82" s="99">
        <v>11.852500000000001</v>
      </c>
      <c r="BI82" s="99">
        <v>15.8325</v>
      </c>
      <c r="BJ82" s="99">
        <v>2.9499999999999997</v>
      </c>
      <c r="BK82" s="99">
        <v>54.3825</v>
      </c>
      <c r="BL82" s="99">
        <v>8.7925000000000004</v>
      </c>
      <c r="BM82" s="99">
        <v>10.0175</v>
      </c>
    </row>
    <row r="83" spans="1:65" x14ac:dyDescent="0.25">
      <c r="A83" s="13">
        <v>1716984280</v>
      </c>
      <c r="B83" s="14" t="s">
        <v>318</v>
      </c>
      <c r="C83" s="14" t="s">
        <v>858</v>
      </c>
      <c r="D83" s="14" t="s">
        <v>819</v>
      </c>
      <c r="E83" s="99">
        <v>14.299999999999999</v>
      </c>
      <c r="F83" s="99">
        <v>5.4775</v>
      </c>
      <c r="G83" s="99">
        <v>4.88</v>
      </c>
      <c r="H83" s="99">
        <v>1.6800000000000002</v>
      </c>
      <c r="I83" s="99">
        <v>1.2424999999999999</v>
      </c>
      <c r="J83" s="99">
        <v>2.9400000000000004</v>
      </c>
      <c r="K83" s="99">
        <v>3.2225000000000001</v>
      </c>
      <c r="L83" s="99">
        <v>1.5549999999999999</v>
      </c>
      <c r="M83" s="99">
        <v>4.6850000000000005</v>
      </c>
      <c r="N83" s="99">
        <v>3.49</v>
      </c>
      <c r="O83" s="99">
        <v>0.66749999999999998</v>
      </c>
      <c r="P83" s="99">
        <v>1.6975</v>
      </c>
      <c r="Q83" s="99">
        <v>3.9874999999999998</v>
      </c>
      <c r="R83" s="99">
        <v>3.98</v>
      </c>
      <c r="S83" s="99">
        <v>5.6025</v>
      </c>
      <c r="T83" s="99">
        <v>3.7324999999999999</v>
      </c>
      <c r="U83" s="99">
        <v>5.847500000000001</v>
      </c>
      <c r="V83" s="99">
        <v>1.61</v>
      </c>
      <c r="W83" s="99">
        <v>2.08</v>
      </c>
      <c r="X83" s="99">
        <v>1.8125</v>
      </c>
      <c r="Y83" s="99">
        <v>19.799999999999997</v>
      </c>
      <c r="Z83" s="99">
        <v>7.0350000000000001</v>
      </c>
      <c r="AA83" s="99">
        <v>3.2725000000000004</v>
      </c>
      <c r="AB83" s="99">
        <v>1.7450000000000001</v>
      </c>
      <c r="AC83" s="99">
        <v>3.51</v>
      </c>
      <c r="AD83" s="99">
        <v>2.44</v>
      </c>
      <c r="AE83" s="92">
        <v>2915.31</v>
      </c>
      <c r="AF83" s="92">
        <v>555671.75</v>
      </c>
      <c r="AG83" s="100">
        <v>5.2118750000001564</v>
      </c>
      <c r="AH83" s="92">
        <v>2296.59401071719</v>
      </c>
      <c r="AI83" s="99" t="s">
        <v>837</v>
      </c>
      <c r="AJ83" s="99">
        <v>80.0072054143521</v>
      </c>
      <c r="AK83" s="99">
        <v>74.595828728921191</v>
      </c>
      <c r="AL83" s="99">
        <v>154.61000000000001</v>
      </c>
      <c r="AM83" s="99">
        <v>208.45646249999999</v>
      </c>
      <c r="AN83" s="99">
        <v>83.894999999999996</v>
      </c>
      <c r="AO83" s="101">
        <v>4.0985520833333329</v>
      </c>
      <c r="AP83" s="99">
        <v>126.7075</v>
      </c>
      <c r="AQ83" s="99">
        <v>165.875</v>
      </c>
      <c r="AR83" s="99">
        <v>130.70750000000001</v>
      </c>
      <c r="AS83" s="99">
        <v>10.129999999999999</v>
      </c>
      <c r="AT83" s="99">
        <v>335.64</v>
      </c>
      <c r="AU83" s="99">
        <v>5.5299999999999994</v>
      </c>
      <c r="AV83" s="99">
        <v>12.8325</v>
      </c>
      <c r="AW83" s="99">
        <v>4.2874999999999996</v>
      </c>
      <c r="AX83" s="99">
        <v>31.73</v>
      </c>
      <c r="AY83" s="99">
        <v>56.25</v>
      </c>
      <c r="AZ83" s="99">
        <v>3.04</v>
      </c>
      <c r="BA83" s="99">
        <v>1.0799999999999998</v>
      </c>
      <c r="BB83" s="99">
        <v>13.625</v>
      </c>
      <c r="BC83" s="99">
        <v>34.907500000000006</v>
      </c>
      <c r="BD83" s="99">
        <v>26.012500000000003</v>
      </c>
      <c r="BE83" s="99">
        <v>27.04</v>
      </c>
      <c r="BF83" s="99">
        <v>81.375</v>
      </c>
      <c r="BG83" s="99">
        <v>10.977916666666667</v>
      </c>
      <c r="BH83" s="99">
        <v>15.8125</v>
      </c>
      <c r="BI83" s="99">
        <v>20.73</v>
      </c>
      <c r="BJ83" s="99">
        <v>2.9649999999999999</v>
      </c>
      <c r="BK83" s="99">
        <v>83.912499999999994</v>
      </c>
      <c r="BL83" s="99">
        <v>8.83</v>
      </c>
      <c r="BM83" s="99">
        <v>10.02</v>
      </c>
    </row>
    <row r="84" spans="1:65" x14ac:dyDescent="0.25">
      <c r="A84" s="13">
        <v>1719180325</v>
      </c>
      <c r="B84" s="14" t="s">
        <v>318</v>
      </c>
      <c r="C84" s="14" t="s">
        <v>323</v>
      </c>
      <c r="D84" s="14" t="s">
        <v>324</v>
      </c>
      <c r="E84" s="99">
        <v>13.359977267127357</v>
      </c>
      <c r="F84" s="99">
        <v>5.0309712110943989</v>
      </c>
      <c r="G84" s="99">
        <v>5.053567155337042</v>
      </c>
      <c r="H84" s="99">
        <v>1.5372234240648006</v>
      </c>
      <c r="I84" s="99">
        <v>0.99971466594322456</v>
      </c>
      <c r="J84" s="99">
        <v>2.6655003163723214</v>
      </c>
      <c r="K84" s="99">
        <v>3.5203682219505827</v>
      </c>
      <c r="L84" s="99">
        <v>1.1805504540271139</v>
      </c>
      <c r="M84" s="99">
        <v>3.7475669601129282</v>
      </c>
      <c r="N84" s="99">
        <v>4.3763708765303981</v>
      </c>
      <c r="O84" s="99">
        <v>0.56554856853303292</v>
      </c>
      <c r="P84" s="99">
        <v>1.8245223242904198</v>
      </c>
      <c r="Q84" s="99">
        <v>3.3800401497868022</v>
      </c>
      <c r="R84" s="99">
        <v>4.3501129861585355</v>
      </c>
      <c r="S84" s="99">
        <v>5.4873007027320568</v>
      </c>
      <c r="T84" s="99">
        <v>2.4740828072641792</v>
      </c>
      <c r="U84" s="99">
        <v>3.9261007879769183</v>
      </c>
      <c r="V84" s="99">
        <v>1.3658131794234274</v>
      </c>
      <c r="W84" s="99">
        <v>1.9985904721843979</v>
      </c>
      <c r="X84" s="99">
        <v>1.5432493609879454</v>
      </c>
      <c r="Y84" s="99">
        <v>20.912989516300591</v>
      </c>
      <c r="Z84" s="99">
        <v>6.0103894265908364</v>
      </c>
      <c r="AA84" s="99">
        <v>3.394075849882694</v>
      </c>
      <c r="AB84" s="99">
        <v>1.2857465971436579</v>
      </c>
      <c r="AC84" s="99">
        <v>3.1754696734144772</v>
      </c>
      <c r="AD84" s="99">
        <v>2.4092824886500739</v>
      </c>
      <c r="AE84" s="92">
        <v>827.94809231121724</v>
      </c>
      <c r="AF84" s="92">
        <v>259280.5010103836</v>
      </c>
      <c r="AG84" s="100">
        <v>4.8586001369556548</v>
      </c>
      <c r="AH84" s="92">
        <v>1039.7532446261637</v>
      </c>
      <c r="AI84" s="99" t="s">
        <v>837</v>
      </c>
      <c r="AJ84" s="99">
        <v>58.713278640586324</v>
      </c>
      <c r="AK84" s="99">
        <v>94.42930172836121</v>
      </c>
      <c r="AL84" s="99">
        <v>153.14000000000001</v>
      </c>
      <c r="AM84" s="99">
        <v>199.29871387303368</v>
      </c>
      <c r="AN84" s="99">
        <v>54.298052704905153</v>
      </c>
      <c r="AO84" s="101">
        <v>3.9174417089632643</v>
      </c>
      <c r="AP84" s="99">
        <v>93.308640561654784</v>
      </c>
      <c r="AQ84" s="99">
        <v>108.89192414869495</v>
      </c>
      <c r="AR84" s="99">
        <v>77.962341771103254</v>
      </c>
      <c r="AS84" s="99">
        <v>10.016044669664685</v>
      </c>
      <c r="AT84" s="99">
        <v>462.76739243965392</v>
      </c>
      <c r="AU84" s="99">
        <v>5.337957373308007</v>
      </c>
      <c r="AV84" s="99">
        <v>9.0793241555476065</v>
      </c>
      <c r="AW84" s="99">
        <v>4.264502867754409</v>
      </c>
      <c r="AX84" s="99">
        <v>25.724039765444743</v>
      </c>
      <c r="AY84" s="99">
        <v>35.991381261581807</v>
      </c>
      <c r="AZ84" s="99">
        <v>2.4137628209639139</v>
      </c>
      <c r="BA84" s="99">
        <v>1.0113609686663005</v>
      </c>
      <c r="BB84" s="99">
        <v>13.985679256418573</v>
      </c>
      <c r="BC84" s="99">
        <v>37.393508153324703</v>
      </c>
      <c r="BD84" s="99">
        <v>31.411338914243387</v>
      </c>
      <c r="BE84" s="99">
        <v>40.560199483833202</v>
      </c>
      <c r="BF84" s="99">
        <v>87.307945312757511</v>
      </c>
      <c r="BG84" s="99">
        <v>14.874517986982012</v>
      </c>
      <c r="BH84" s="99">
        <v>10.07568142735829</v>
      </c>
      <c r="BI84" s="99">
        <v>14.457486759082403</v>
      </c>
      <c r="BJ84" s="99">
        <v>2.5722934609934041</v>
      </c>
      <c r="BK84" s="99">
        <v>55.391250618470607</v>
      </c>
      <c r="BL84" s="99">
        <v>10.309127391504042</v>
      </c>
      <c r="BM84" s="99">
        <v>8.8889816681297038</v>
      </c>
    </row>
    <row r="85" spans="1:65" x14ac:dyDescent="0.25">
      <c r="A85" s="13">
        <v>1719500370</v>
      </c>
      <c r="B85" s="14" t="s">
        <v>318</v>
      </c>
      <c r="C85" s="14" t="s">
        <v>325</v>
      </c>
      <c r="D85" s="14" t="s">
        <v>326</v>
      </c>
      <c r="E85" s="99">
        <v>13.59</v>
      </c>
      <c r="F85" s="99">
        <v>4.9424999999999999</v>
      </c>
      <c r="G85" s="99">
        <v>4.9524999999999997</v>
      </c>
      <c r="H85" s="99">
        <v>1.2575000000000001</v>
      </c>
      <c r="I85" s="99">
        <v>1.05</v>
      </c>
      <c r="J85" s="99">
        <v>2.6675</v>
      </c>
      <c r="K85" s="99">
        <v>2.8650000000000002</v>
      </c>
      <c r="L85" s="99">
        <v>1.2549999999999999</v>
      </c>
      <c r="M85" s="99">
        <v>4.4450000000000003</v>
      </c>
      <c r="N85" s="99">
        <v>4.5274999999999999</v>
      </c>
      <c r="O85" s="99">
        <v>0.54</v>
      </c>
      <c r="P85" s="99">
        <v>1.7250000000000001</v>
      </c>
      <c r="Q85" s="99">
        <v>3.8975</v>
      </c>
      <c r="R85" s="99">
        <v>3.5949999999999998</v>
      </c>
      <c r="S85" s="99">
        <v>5.8774999999999995</v>
      </c>
      <c r="T85" s="99">
        <v>2.6</v>
      </c>
      <c r="U85" s="99">
        <v>5.0449999999999999</v>
      </c>
      <c r="V85" s="99">
        <v>1.385</v>
      </c>
      <c r="W85" s="99">
        <v>2.2075</v>
      </c>
      <c r="X85" s="99">
        <v>1.9024999999999999</v>
      </c>
      <c r="Y85" s="99">
        <v>20.7225</v>
      </c>
      <c r="Z85" s="99">
        <v>5.34</v>
      </c>
      <c r="AA85" s="99">
        <v>3.08</v>
      </c>
      <c r="AB85" s="99">
        <v>1.1475</v>
      </c>
      <c r="AC85" s="99">
        <v>2.7</v>
      </c>
      <c r="AD85" s="99">
        <v>2.2599999999999998</v>
      </c>
      <c r="AE85" s="92">
        <v>690.83249999999998</v>
      </c>
      <c r="AF85" s="92">
        <v>266740</v>
      </c>
      <c r="AG85" s="100">
        <v>5.3228750000000051</v>
      </c>
      <c r="AH85" s="92">
        <v>1112.8656378065439</v>
      </c>
      <c r="AI85" s="99" t="s">
        <v>837</v>
      </c>
      <c r="AJ85" s="99">
        <v>68.963391549731682</v>
      </c>
      <c r="AK85" s="99">
        <v>89.006377227500593</v>
      </c>
      <c r="AL85" s="99">
        <v>157.97</v>
      </c>
      <c r="AM85" s="99">
        <v>195.89553749999999</v>
      </c>
      <c r="AN85" s="99">
        <v>43.5</v>
      </c>
      <c r="AO85" s="101">
        <v>3.7522500000000001</v>
      </c>
      <c r="AP85" s="99">
        <v>83.5</v>
      </c>
      <c r="AQ85" s="99">
        <v>104</v>
      </c>
      <c r="AR85" s="99">
        <v>79.25</v>
      </c>
      <c r="AS85" s="99">
        <v>9.6025000000000009</v>
      </c>
      <c r="AT85" s="99">
        <v>509.86</v>
      </c>
      <c r="AU85" s="99">
        <v>4.2149999999999999</v>
      </c>
      <c r="AV85" s="99">
        <v>10.09</v>
      </c>
      <c r="AW85" s="99">
        <v>3.99</v>
      </c>
      <c r="AX85" s="99">
        <v>22</v>
      </c>
      <c r="AY85" s="99">
        <v>35.542500000000004</v>
      </c>
      <c r="AZ85" s="99">
        <v>2.7700000000000005</v>
      </c>
      <c r="BA85" s="99">
        <v>1.0525</v>
      </c>
      <c r="BB85" s="99">
        <v>14.5</v>
      </c>
      <c r="BC85" s="99">
        <v>30.247500000000002</v>
      </c>
      <c r="BD85" s="99">
        <v>22.912499999999998</v>
      </c>
      <c r="BE85" s="99">
        <v>33.75</v>
      </c>
      <c r="BF85" s="99">
        <v>55.25</v>
      </c>
      <c r="BG85" s="99">
        <v>9.99</v>
      </c>
      <c r="BH85" s="99">
        <v>9.99</v>
      </c>
      <c r="BI85" s="99">
        <v>15.25</v>
      </c>
      <c r="BJ85" s="99">
        <v>2</v>
      </c>
      <c r="BK85" s="99">
        <v>61.875</v>
      </c>
      <c r="BL85" s="99">
        <v>8.9174999999999986</v>
      </c>
      <c r="BM85" s="99">
        <v>9.9400000000000013</v>
      </c>
    </row>
    <row r="86" spans="1:65" x14ac:dyDescent="0.25">
      <c r="A86" s="13">
        <v>1728100480</v>
      </c>
      <c r="B86" s="14" t="s">
        <v>318</v>
      </c>
      <c r="C86" s="14" t="s">
        <v>327</v>
      </c>
      <c r="D86" s="14" t="s">
        <v>328</v>
      </c>
      <c r="E86" s="99">
        <v>13.6975</v>
      </c>
      <c r="F86" s="99">
        <v>5.19</v>
      </c>
      <c r="G86" s="99">
        <v>4.57</v>
      </c>
      <c r="H86" s="99">
        <v>1.6624999999999999</v>
      </c>
      <c r="I86" s="99">
        <v>1.1199999999999999</v>
      </c>
      <c r="J86" s="99">
        <v>2.87</v>
      </c>
      <c r="K86" s="99">
        <v>2.68</v>
      </c>
      <c r="L86" s="99">
        <v>1.2875000000000001</v>
      </c>
      <c r="M86" s="99">
        <v>3.4625000000000004</v>
      </c>
      <c r="N86" s="99">
        <v>3.51</v>
      </c>
      <c r="O86" s="99">
        <v>0.55499999999999994</v>
      </c>
      <c r="P86" s="99">
        <v>1.7524999999999999</v>
      </c>
      <c r="Q86" s="99">
        <v>3.7275</v>
      </c>
      <c r="R86" s="99">
        <v>4.1674999999999995</v>
      </c>
      <c r="S86" s="99">
        <v>5.8325000000000005</v>
      </c>
      <c r="T86" s="99">
        <v>2.8075000000000001</v>
      </c>
      <c r="U86" s="99">
        <v>4.4850000000000003</v>
      </c>
      <c r="V86" s="99">
        <v>1.2625</v>
      </c>
      <c r="W86" s="99">
        <v>2.1025</v>
      </c>
      <c r="X86" s="99">
        <v>1.8325</v>
      </c>
      <c r="Y86" s="99">
        <v>19.75</v>
      </c>
      <c r="Z86" s="99">
        <v>5.7624999999999993</v>
      </c>
      <c r="AA86" s="99">
        <v>3.3625000000000003</v>
      </c>
      <c r="AB86" s="99">
        <v>1.4575</v>
      </c>
      <c r="AC86" s="99">
        <v>3.2175000000000002</v>
      </c>
      <c r="AD86" s="99">
        <v>2.3824999999999998</v>
      </c>
      <c r="AE86" s="92">
        <v>1152.3875</v>
      </c>
      <c r="AF86" s="92">
        <v>328439</v>
      </c>
      <c r="AG86" s="100">
        <v>5.1922916666668009</v>
      </c>
      <c r="AH86" s="92">
        <v>1358.2708001503943</v>
      </c>
      <c r="AI86" s="99" t="s">
        <v>837</v>
      </c>
      <c r="AJ86" s="99">
        <v>82.996171007735327</v>
      </c>
      <c r="AK86" s="99">
        <v>83.602812064262892</v>
      </c>
      <c r="AL86" s="99">
        <v>166.6</v>
      </c>
      <c r="AM86" s="99">
        <v>196.05292499999999</v>
      </c>
      <c r="AN86" s="99">
        <v>67.012500000000003</v>
      </c>
      <c r="AO86" s="101">
        <v>3.6729910714285712</v>
      </c>
      <c r="AP86" s="99">
        <v>113.9375</v>
      </c>
      <c r="AQ86" s="99">
        <v>122.8125</v>
      </c>
      <c r="AR86" s="99">
        <v>114.375</v>
      </c>
      <c r="AS86" s="99">
        <v>10.0975</v>
      </c>
      <c r="AT86" s="99">
        <v>386.57249999999999</v>
      </c>
      <c r="AU86" s="99">
        <v>5.2275000000000009</v>
      </c>
      <c r="AV86" s="99">
        <v>12.545</v>
      </c>
      <c r="AW86" s="99">
        <v>4.9675000000000002</v>
      </c>
      <c r="AX86" s="99">
        <v>22.67</v>
      </c>
      <c r="AY86" s="99">
        <v>36.792500000000004</v>
      </c>
      <c r="AZ86" s="99">
        <v>2.5099999999999998</v>
      </c>
      <c r="BA86" s="99">
        <v>1.0974999999999999</v>
      </c>
      <c r="BB86" s="99">
        <v>12.2775</v>
      </c>
      <c r="BC86" s="99">
        <v>37.370000000000005</v>
      </c>
      <c r="BD86" s="99">
        <v>21.52</v>
      </c>
      <c r="BE86" s="99">
        <v>34.909999999999997</v>
      </c>
      <c r="BF86" s="99">
        <v>77.517499999999998</v>
      </c>
      <c r="BG86" s="99">
        <v>8.5</v>
      </c>
      <c r="BH86" s="99">
        <v>9.0875000000000004</v>
      </c>
      <c r="BI86" s="99">
        <v>17.75</v>
      </c>
      <c r="BJ86" s="99">
        <v>2.83</v>
      </c>
      <c r="BK86" s="99">
        <v>41.75</v>
      </c>
      <c r="BL86" s="99">
        <v>9.9375</v>
      </c>
      <c r="BM86" s="99">
        <v>10.294999999999998</v>
      </c>
    </row>
    <row r="87" spans="1:65" x14ac:dyDescent="0.25">
      <c r="A87" s="13">
        <v>1737900700</v>
      </c>
      <c r="B87" s="14" t="s">
        <v>318</v>
      </c>
      <c r="C87" s="14" t="s">
        <v>329</v>
      </c>
      <c r="D87" s="14" t="s">
        <v>330</v>
      </c>
      <c r="E87" s="99">
        <v>15.512499999999999</v>
      </c>
      <c r="F87" s="99">
        <v>5.3125</v>
      </c>
      <c r="G87" s="99">
        <v>5.0150000000000006</v>
      </c>
      <c r="H87" s="99">
        <v>1.7225000000000001</v>
      </c>
      <c r="I87" s="99">
        <v>1.1675</v>
      </c>
      <c r="J87" s="99">
        <v>2.8624999999999998</v>
      </c>
      <c r="K87" s="99">
        <v>3.3725000000000001</v>
      </c>
      <c r="L87" s="99">
        <v>1.335</v>
      </c>
      <c r="M87" s="99">
        <v>4.3875000000000002</v>
      </c>
      <c r="N87" s="99">
        <v>3.0125000000000002</v>
      </c>
      <c r="O87" s="99">
        <v>0.59749999999999992</v>
      </c>
      <c r="P87" s="99">
        <v>1.96</v>
      </c>
      <c r="Q87" s="99">
        <v>4.1074999999999999</v>
      </c>
      <c r="R87" s="99">
        <v>4.05</v>
      </c>
      <c r="S87" s="99">
        <v>5.6950000000000003</v>
      </c>
      <c r="T87" s="99">
        <v>2.895</v>
      </c>
      <c r="U87" s="99">
        <v>4.5149999999999997</v>
      </c>
      <c r="V87" s="99">
        <v>1.4275</v>
      </c>
      <c r="W87" s="99">
        <v>2.1475</v>
      </c>
      <c r="X87" s="99">
        <v>2.2349999999999999</v>
      </c>
      <c r="Y87" s="99">
        <v>17.7925</v>
      </c>
      <c r="Z87" s="99">
        <v>5.5299999999999994</v>
      </c>
      <c r="AA87" s="99">
        <v>3.4824999999999999</v>
      </c>
      <c r="AB87" s="99">
        <v>1.17</v>
      </c>
      <c r="AC87" s="99">
        <v>3.0200000000000005</v>
      </c>
      <c r="AD87" s="99">
        <v>2.4125000000000001</v>
      </c>
      <c r="AE87" s="92">
        <v>912.125</v>
      </c>
      <c r="AF87" s="92">
        <v>348750</v>
      </c>
      <c r="AG87" s="100">
        <v>5.0231250000002134</v>
      </c>
      <c r="AH87" s="92">
        <v>1416.8200962684682</v>
      </c>
      <c r="AI87" s="99" t="s">
        <v>837</v>
      </c>
      <c r="AJ87" s="99">
        <v>57.662756683934603</v>
      </c>
      <c r="AK87" s="99">
        <v>88.23021336694363</v>
      </c>
      <c r="AL87" s="99">
        <v>145.88999999999999</v>
      </c>
      <c r="AM87" s="99">
        <v>198.47699999999998</v>
      </c>
      <c r="AN87" s="99">
        <v>56.517499999999998</v>
      </c>
      <c r="AO87" s="101">
        <v>4.09795</v>
      </c>
      <c r="AP87" s="99">
        <v>128.38499999999999</v>
      </c>
      <c r="AQ87" s="99">
        <v>120.125</v>
      </c>
      <c r="AR87" s="99">
        <v>75.875</v>
      </c>
      <c r="AS87" s="99">
        <v>10.637499999999999</v>
      </c>
      <c r="AT87" s="99">
        <v>479.37</v>
      </c>
      <c r="AU87" s="99">
        <v>4.6775000000000002</v>
      </c>
      <c r="AV87" s="99">
        <v>12.885</v>
      </c>
      <c r="AW87" s="99">
        <v>4.9524999999999997</v>
      </c>
      <c r="AX87" s="99">
        <v>26.75</v>
      </c>
      <c r="AY87" s="99">
        <v>38.5</v>
      </c>
      <c r="AZ87" s="99">
        <v>2.9125000000000001</v>
      </c>
      <c r="BA87" s="99">
        <v>1.2149999999999999</v>
      </c>
      <c r="BB87" s="99">
        <v>14.484999999999999</v>
      </c>
      <c r="BC87" s="99">
        <v>35.745000000000005</v>
      </c>
      <c r="BD87" s="99">
        <v>23.492499999999996</v>
      </c>
      <c r="BE87" s="99">
        <v>34.722500000000004</v>
      </c>
      <c r="BF87" s="99">
        <v>89.75</v>
      </c>
      <c r="BG87" s="99">
        <v>5.5179166666666664</v>
      </c>
      <c r="BH87" s="99">
        <v>8.3725000000000005</v>
      </c>
      <c r="BI87" s="99">
        <v>15</v>
      </c>
      <c r="BJ87" s="99">
        <v>2.8025000000000002</v>
      </c>
      <c r="BK87" s="99">
        <v>44.355000000000004</v>
      </c>
      <c r="BL87" s="99">
        <v>9.1100000000000012</v>
      </c>
      <c r="BM87" s="99">
        <v>8.5300000000000011</v>
      </c>
    </row>
    <row r="88" spans="1:65" x14ac:dyDescent="0.25">
      <c r="A88" s="13">
        <v>1740420800</v>
      </c>
      <c r="B88" s="14" t="s">
        <v>318</v>
      </c>
      <c r="C88" s="14" t="s">
        <v>331</v>
      </c>
      <c r="D88" s="14" t="s">
        <v>332</v>
      </c>
      <c r="E88" s="99">
        <v>15.914999999999997</v>
      </c>
      <c r="F88" s="99">
        <v>4.8800000000000008</v>
      </c>
      <c r="G88" s="99">
        <v>4.9075000000000006</v>
      </c>
      <c r="H88" s="99">
        <v>1.6025</v>
      </c>
      <c r="I88" s="99">
        <v>1.03</v>
      </c>
      <c r="J88" s="99">
        <v>2.6749999999999998</v>
      </c>
      <c r="K88" s="99">
        <v>2.34</v>
      </c>
      <c r="L88" s="99">
        <v>1.2999999999999998</v>
      </c>
      <c r="M88" s="99">
        <v>3.9524999999999997</v>
      </c>
      <c r="N88" s="99">
        <v>2.8225000000000002</v>
      </c>
      <c r="O88" s="99">
        <v>0.58750000000000002</v>
      </c>
      <c r="P88" s="99">
        <v>1.7075</v>
      </c>
      <c r="Q88" s="99">
        <v>3.6324999999999998</v>
      </c>
      <c r="R88" s="99">
        <v>4.335</v>
      </c>
      <c r="S88" s="99">
        <v>4.2324999999999999</v>
      </c>
      <c r="T88" s="99">
        <v>2.9624999999999999</v>
      </c>
      <c r="U88" s="99">
        <v>4.4875000000000007</v>
      </c>
      <c r="V88" s="99">
        <v>1.345</v>
      </c>
      <c r="W88" s="99">
        <v>2.12</v>
      </c>
      <c r="X88" s="99">
        <v>1.8875</v>
      </c>
      <c r="Y88" s="99">
        <v>19.234999999999999</v>
      </c>
      <c r="Z88" s="99">
        <v>5.2074999999999996</v>
      </c>
      <c r="AA88" s="99">
        <v>3.1824999999999997</v>
      </c>
      <c r="AB88" s="99">
        <v>1.2124999999999999</v>
      </c>
      <c r="AC88" s="99">
        <v>3.5074999999999998</v>
      </c>
      <c r="AD88" s="99">
        <v>2.21</v>
      </c>
      <c r="AE88" s="92">
        <v>1106.75</v>
      </c>
      <c r="AF88" s="92">
        <v>289779.75</v>
      </c>
      <c r="AG88" s="100">
        <v>5.06583332500003</v>
      </c>
      <c r="AH88" s="92">
        <v>1180.0674215297547</v>
      </c>
      <c r="AI88" s="99" t="s">
        <v>837</v>
      </c>
      <c r="AJ88" s="99">
        <v>80.588414544601903</v>
      </c>
      <c r="AK88" s="99">
        <v>74.466843135483415</v>
      </c>
      <c r="AL88" s="99">
        <v>155.06</v>
      </c>
      <c r="AM88" s="99">
        <v>196.28553749999998</v>
      </c>
      <c r="AN88" s="99">
        <v>74.552499999999995</v>
      </c>
      <c r="AO88" s="101">
        <v>4.0931249999999997</v>
      </c>
      <c r="AP88" s="99">
        <v>79.995000000000005</v>
      </c>
      <c r="AQ88" s="99">
        <v>168</v>
      </c>
      <c r="AR88" s="99">
        <v>99.992500000000007</v>
      </c>
      <c r="AS88" s="99">
        <v>10.045</v>
      </c>
      <c r="AT88" s="99">
        <v>499.5</v>
      </c>
      <c r="AU88" s="99">
        <v>4.3875000000000002</v>
      </c>
      <c r="AV88" s="99">
        <v>10.615</v>
      </c>
      <c r="AW88" s="99">
        <v>4.1925000000000008</v>
      </c>
      <c r="AX88" s="99">
        <v>20.1875</v>
      </c>
      <c r="AY88" s="99">
        <v>30.887499999999999</v>
      </c>
      <c r="AZ88" s="99">
        <v>3.16</v>
      </c>
      <c r="BA88" s="99">
        <v>1.0150000000000001</v>
      </c>
      <c r="BB88" s="99">
        <v>12.41</v>
      </c>
      <c r="BC88" s="99">
        <v>27.555</v>
      </c>
      <c r="BD88" s="99">
        <v>23.58</v>
      </c>
      <c r="BE88" s="99">
        <v>29.8825</v>
      </c>
      <c r="BF88" s="99">
        <v>67.332499999999996</v>
      </c>
      <c r="BG88" s="99">
        <v>6.3125000000000009</v>
      </c>
      <c r="BH88" s="99">
        <v>11.805</v>
      </c>
      <c r="BI88" s="99">
        <v>13.0825</v>
      </c>
      <c r="BJ88" s="99">
        <v>2.6849999999999996</v>
      </c>
      <c r="BK88" s="99">
        <v>71.75</v>
      </c>
      <c r="BL88" s="99">
        <v>9.3249999999999993</v>
      </c>
      <c r="BM88" s="99">
        <v>9.5875000000000004</v>
      </c>
    </row>
    <row r="89" spans="1:65" x14ac:dyDescent="0.25">
      <c r="A89" s="13">
        <v>1744100870</v>
      </c>
      <c r="B89" s="14" t="s">
        <v>318</v>
      </c>
      <c r="C89" s="14" t="s">
        <v>333</v>
      </c>
      <c r="D89" s="14" t="s">
        <v>334</v>
      </c>
      <c r="E89" s="99">
        <v>13.830000000000002</v>
      </c>
      <c r="F89" s="99">
        <v>5.3474999999999993</v>
      </c>
      <c r="G89" s="99">
        <v>4.8450000000000006</v>
      </c>
      <c r="H89" s="99">
        <v>1.8774999999999999</v>
      </c>
      <c r="I89" s="99">
        <v>1.01</v>
      </c>
      <c r="J89" s="99">
        <v>2.52</v>
      </c>
      <c r="K89" s="99">
        <v>2.33</v>
      </c>
      <c r="L89" s="99">
        <v>1.3875000000000002</v>
      </c>
      <c r="M89" s="99">
        <v>4.3450000000000006</v>
      </c>
      <c r="N89" s="99">
        <v>3.9050000000000002</v>
      </c>
      <c r="O89" s="99">
        <v>0.5675</v>
      </c>
      <c r="P89" s="99">
        <v>1.8399999999999999</v>
      </c>
      <c r="Q89" s="99">
        <v>3.3125</v>
      </c>
      <c r="R89" s="99">
        <v>4.03</v>
      </c>
      <c r="S89" s="99">
        <v>5.25</v>
      </c>
      <c r="T89" s="99">
        <v>2.69</v>
      </c>
      <c r="U89" s="99">
        <v>4.37</v>
      </c>
      <c r="V89" s="99">
        <v>1.375</v>
      </c>
      <c r="W89" s="99">
        <v>2.0825</v>
      </c>
      <c r="X89" s="99">
        <v>2.2025000000000001</v>
      </c>
      <c r="Y89" s="99">
        <v>18.9375</v>
      </c>
      <c r="Z89" s="99">
        <v>5.2675000000000001</v>
      </c>
      <c r="AA89" s="99">
        <v>3.4225000000000003</v>
      </c>
      <c r="AB89" s="99">
        <v>1.3674999999999999</v>
      </c>
      <c r="AC89" s="99">
        <v>3.0374999999999996</v>
      </c>
      <c r="AD89" s="99">
        <v>2.2400000000000002</v>
      </c>
      <c r="AE89" s="92">
        <v>1145.3325</v>
      </c>
      <c r="AF89" s="92">
        <v>402750</v>
      </c>
      <c r="AG89" s="100">
        <v>5.2625000000000322</v>
      </c>
      <c r="AH89" s="92">
        <v>1673.3290081693476</v>
      </c>
      <c r="AI89" s="99" t="s">
        <v>837</v>
      </c>
      <c r="AJ89" s="99">
        <v>90.645504318441382</v>
      </c>
      <c r="AK89" s="99">
        <v>94.520688884413772</v>
      </c>
      <c r="AL89" s="99">
        <v>185.17000000000002</v>
      </c>
      <c r="AM89" s="99">
        <v>189.03676249999998</v>
      </c>
      <c r="AN89" s="99">
        <v>63.75</v>
      </c>
      <c r="AO89" s="101">
        <v>3.8126250000000006</v>
      </c>
      <c r="AP89" s="99">
        <v>120.375</v>
      </c>
      <c r="AQ89" s="99">
        <v>121.25</v>
      </c>
      <c r="AR89" s="99">
        <v>102.5</v>
      </c>
      <c r="AS89" s="99">
        <v>9.8249999999999993</v>
      </c>
      <c r="AT89" s="99">
        <v>493.5</v>
      </c>
      <c r="AU89" s="99">
        <v>3.9650000000000003</v>
      </c>
      <c r="AV89" s="99">
        <v>13.115</v>
      </c>
      <c r="AW89" s="99">
        <v>4.3724999999999996</v>
      </c>
      <c r="AX89" s="99">
        <v>14.25</v>
      </c>
      <c r="AY89" s="99">
        <v>28.75</v>
      </c>
      <c r="AZ89" s="99">
        <v>2.64</v>
      </c>
      <c r="BA89" s="99">
        <v>1.3199999999999998</v>
      </c>
      <c r="BB89" s="99">
        <v>14.957500000000001</v>
      </c>
      <c r="BC89" s="99">
        <v>17.064999999999998</v>
      </c>
      <c r="BD89" s="99">
        <v>21.49</v>
      </c>
      <c r="BE89" s="99">
        <v>29.367499999999996</v>
      </c>
      <c r="BF89" s="99">
        <v>75</v>
      </c>
      <c r="BG89" s="99">
        <v>8.9275000000000002</v>
      </c>
      <c r="BH89" s="99">
        <v>10.69</v>
      </c>
      <c r="BI89" s="99">
        <v>20</v>
      </c>
      <c r="BJ89" s="99">
        <v>2.8875000000000002</v>
      </c>
      <c r="BK89" s="99">
        <v>50</v>
      </c>
      <c r="BL89" s="99">
        <v>8.9550000000000001</v>
      </c>
      <c r="BM89" s="99">
        <v>9.0299999999999994</v>
      </c>
    </row>
    <row r="90" spans="1:65" x14ac:dyDescent="0.25">
      <c r="A90" s="13">
        <v>1814020100</v>
      </c>
      <c r="B90" s="14" t="s">
        <v>335</v>
      </c>
      <c r="C90" s="14" t="s">
        <v>336</v>
      </c>
      <c r="D90" s="14" t="s">
        <v>337</v>
      </c>
      <c r="E90" s="99">
        <v>14.0725</v>
      </c>
      <c r="F90" s="99">
        <v>5.3375000000000004</v>
      </c>
      <c r="G90" s="99">
        <v>4.59</v>
      </c>
      <c r="H90" s="99">
        <v>1.4624999999999999</v>
      </c>
      <c r="I90" s="99">
        <v>1.105</v>
      </c>
      <c r="J90" s="99">
        <v>3.1500000000000004</v>
      </c>
      <c r="K90" s="99">
        <v>3.085</v>
      </c>
      <c r="L90" s="99">
        <v>1.2324999999999999</v>
      </c>
      <c r="M90" s="99">
        <v>4.2474999999999996</v>
      </c>
      <c r="N90" s="99">
        <v>4.1275000000000004</v>
      </c>
      <c r="O90" s="99">
        <v>0.53249999999999997</v>
      </c>
      <c r="P90" s="99">
        <v>1.8675000000000002</v>
      </c>
      <c r="Q90" s="99">
        <v>3.8225000000000002</v>
      </c>
      <c r="R90" s="99">
        <v>3.89</v>
      </c>
      <c r="S90" s="99">
        <v>5.1875</v>
      </c>
      <c r="T90" s="99">
        <v>2.7800000000000002</v>
      </c>
      <c r="U90" s="99">
        <v>4.5600000000000005</v>
      </c>
      <c r="V90" s="99">
        <v>1.3149999999999999</v>
      </c>
      <c r="W90" s="99">
        <v>2.1800000000000002</v>
      </c>
      <c r="X90" s="99">
        <v>1.8625000000000003</v>
      </c>
      <c r="Y90" s="99">
        <v>19.369999999999997</v>
      </c>
      <c r="Z90" s="99">
        <v>5.2625000000000002</v>
      </c>
      <c r="AA90" s="99">
        <v>3.6625000000000005</v>
      </c>
      <c r="AB90" s="99">
        <v>1.1774999999999998</v>
      </c>
      <c r="AC90" s="99">
        <v>3.4025000000000003</v>
      </c>
      <c r="AD90" s="99">
        <v>2.2999999999999998</v>
      </c>
      <c r="AE90" s="92">
        <v>1352.845</v>
      </c>
      <c r="AF90" s="92">
        <v>474527.25</v>
      </c>
      <c r="AG90" s="100">
        <v>5.3188541666666902</v>
      </c>
      <c r="AH90" s="92">
        <v>1993.2037926954631</v>
      </c>
      <c r="AI90" s="99" t="s">
        <v>837</v>
      </c>
      <c r="AJ90" s="99">
        <v>99.735749948715537</v>
      </c>
      <c r="AK90" s="99">
        <v>100.13074172124895</v>
      </c>
      <c r="AL90" s="99">
        <v>199.87</v>
      </c>
      <c r="AM90" s="99">
        <v>189.31102500000003</v>
      </c>
      <c r="AN90" s="99">
        <v>38.06</v>
      </c>
      <c r="AO90" s="101">
        <v>3.8355000000000001</v>
      </c>
      <c r="AP90" s="99">
        <v>157.625</v>
      </c>
      <c r="AQ90" s="99">
        <v>100.795</v>
      </c>
      <c r="AR90" s="99">
        <v>95.082499999999996</v>
      </c>
      <c r="AS90" s="99">
        <v>10.505000000000001</v>
      </c>
      <c r="AT90" s="99">
        <v>480.59500000000003</v>
      </c>
      <c r="AU90" s="99">
        <v>5.79</v>
      </c>
      <c r="AV90" s="99">
        <v>11.469999999999999</v>
      </c>
      <c r="AW90" s="99">
        <v>4.0649999999999995</v>
      </c>
      <c r="AX90" s="99">
        <v>25.414999999999999</v>
      </c>
      <c r="AY90" s="99">
        <v>43.519999999999996</v>
      </c>
      <c r="AZ90" s="99">
        <v>2.2999999999999998</v>
      </c>
      <c r="BA90" s="99">
        <v>1.0825</v>
      </c>
      <c r="BB90" s="99">
        <v>14.477499999999999</v>
      </c>
      <c r="BC90" s="99">
        <v>35.902500000000003</v>
      </c>
      <c r="BD90" s="99">
        <v>26.16</v>
      </c>
      <c r="BE90" s="99">
        <v>34.495000000000005</v>
      </c>
      <c r="BF90" s="99">
        <v>101.41499999999999</v>
      </c>
      <c r="BG90" s="99">
        <v>8.5783333333333331</v>
      </c>
      <c r="BH90" s="99">
        <v>11.29</v>
      </c>
      <c r="BI90" s="99">
        <v>17.164999999999999</v>
      </c>
      <c r="BJ90" s="99">
        <v>2.6775000000000002</v>
      </c>
      <c r="BK90" s="99">
        <v>51.977499999999999</v>
      </c>
      <c r="BL90" s="99">
        <v>10.64</v>
      </c>
      <c r="BM90" s="99">
        <v>11.077500000000001</v>
      </c>
    </row>
    <row r="91" spans="1:65" x14ac:dyDescent="0.25">
      <c r="A91" s="13">
        <v>1821140320</v>
      </c>
      <c r="B91" s="14" t="s">
        <v>335</v>
      </c>
      <c r="C91" s="14" t="s">
        <v>338</v>
      </c>
      <c r="D91" s="14" t="s">
        <v>339</v>
      </c>
      <c r="E91" s="99">
        <v>12.534067792296245</v>
      </c>
      <c r="F91" s="99">
        <v>4.6341765780540456</v>
      </c>
      <c r="G91" s="99">
        <v>4.8902285907621623</v>
      </c>
      <c r="H91" s="99">
        <v>1.8217070399555713</v>
      </c>
      <c r="I91" s="99">
        <v>0.99474536926815738</v>
      </c>
      <c r="J91" s="99">
        <v>2.6023221165836716</v>
      </c>
      <c r="K91" s="99">
        <v>2.5303888394366512</v>
      </c>
      <c r="L91" s="99">
        <v>1.2701924164982132</v>
      </c>
      <c r="M91" s="99">
        <v>4.0390619024404772</v>
      </c>
      <c r="N91" s="99">
        <v>3.2946162649324822</v>
      </c>
      <c r="O91" s="99">
        <v>0.40301453061811188</v>
      </c>
      <c r="P91" s="99">
        <v>1.8956364533858423</v>
      </c>
      <c r="Q91" s="99">
        <v>3.7077760389332246</v>
      </c>
      <c r="R91" s="99">
        <v>3.3845528241938387</v>
      </c>
      <c r="S91" s="99">
        <v>5.4504150212445275</v>
      </c>
      <c r="T91" s="99">
        <v>2.5131518415013101</v>
      </c>
      <c r="U91" s="99">
        <v>3.9801134845994</v>
      </c>
      <c r="V91" s="99">
        <v>1.3074600408017563</v>
      </c>
      <c r="W91" s="99">
        <v>2.0993997944517178</v>
      </c>
      <c r="X91" s="99">
        <v>1.8839780115755556</v>
      </c>
      <c r="Y91" s="99">
        <v>20.293892038629881</v>
      </c>
      <c r="Z91" s="99">
        <v>4.7138230432024955</v>
      </c>
      <c r="AA91" s="99">
        <v>3.0964485815159222</v>
      </c>
      <c r="AB91" s="99">
        <v>1.0913388825731216</v>
      </c>
      <c r="AC91" s="99">
        <v>3.3125310121110845</v>
      </c>
      <c r="AD91" s="99">
        <v>2.1633022608810144</v>
      </c>
      <c r="AE91" s="92">
        <v>1206.3520985807593</v>
      </c>
      <c r="AF91" s="92">
        <v>298673.0524154029</v>
      </c>
      <c r="AG91" s="100">
        <v>5.2931592794777194</v>
      </c>
      <c r="AH91" s="92">
        <v>1252.9442182004022</v>
      </c>
      <c r="AI91" s="99" t="s">
        <v>837</v>
      </c>
      <c r="AJ91" s="99">
        <v>107.16268424003891</v>
      </c>
      <c r="AK91" s="99">
        <v>68.88375366018127</v>
      </c>
      <c r="AL91" s="99">
        <v>176.04</v>
      </c>
      <c r="AM91" s="99">
        <v>191.9161076114961</v>
      </c>
      <c r="AN91" s="99">
        <v>47.208090788853966</v>
      </c>
      <c r="AO91" s="101">
        <v>3.8437054922375511</v>
      </c>
      <c r="AP91" s="99">
        <v>129.68218644216719</v>
      </c>
      <c r="AQ91" s="99">
        <v>135.80160129421148</v>
      </c>
      <c r="AR91" s="99">
        <v>142.12907740141006</v>
      </c>
      <c r="AS91" s="99">
        <v>10.071345082790218</v>
      </c>
      <c r="AT91" s="99">
        <v>438.30575703759172</v>
      </c>
      <c r="AU91" s="99">
        <v>3.8244615076641275</v>
      </c>
      <c r="AV91" s="99">
        <v>12.324244446500169</v>
      </c>
      <c r="AW91" s="99">
        <v>3.7116952881742833</v>
      </c>
      <c r="AX91" s="99">
        <v>17.621133093858138</v>
      </c>
      <c r="AY91" s="99">
        <v>35.018808674900441</v>
      </c>
      <c r="AZ91" s="99">
        <v>2.5786542569476336</v>
      </c>
      <c r="BA91" s="99">
        <v>0.99674267338123079</v>
      </c>
      <c r="BB91" s="99">
        <v>15.952297395738004</v>
      </c>
      <c r="BC91" s="99">
        <v>31.831701709560672</v>
      </c>
      <c r="BD91" s="99">
        <v>30.245872643197146</v>
      </c>
      <c r="BE91" s="99">
        <v>39.563435427598712</v>
      </c>
      <c r="BF91" s="99">
        <v>81.605148687386816</v>
      </c>
      <c r="BG91" s="99">
        <v>10.087197888142397</v>
      </c>
      <c r="BH91" s="99">
        <v>9.498695751234834</v>
      </c>
      <c r="BI91" s="99">
        <v>14.885425239451354</v>
      </c>
      <c r="BJ91" s="99">
        <v>2.8161821055003715</v>
      </c>
      <c r="BK91" s="99">
        <v>64.121694460711154</v>
      </c>
      <c r="BL91" s="99">
        <v>10.158526538347711</v>
      </c>
      <c r="BM91" s="99">
        <v>9.4983713907161196</v>
      </c>
    </row>
    <row r="92" spans="1:65" x14ac:dyDescent="0.25">
      <c r="A92" s="13">
        <v>1821780340</v>
      </c>
      <c r="B92" s="14" t="s">
        <v>335</v>
      </c>
      <c r="C92" s="14" t="s">
        <v>340</v>
      </c>
      <c r="D92" s="14" t="s">
        <v>341</v>
      </c>
      <c r="E92" s="99">
        <v>13.3325</v>
      </c>
      <c r="F92" s="99">
        <v>5.2050000000000001</v>
      </c>
      <c r="G92" s="99">
        <v>4.7450000000000001</v>
      </c>
      <c r="H92" s="99">
        <v>1.3175000000000001</v>
      </c>
      <c r="I92" s="99">
        <v>1.07</v>
      </c>
      <c r="J92" s="99">
        <v>2.66</v>
      </c>
      <c r="K92" s="99">
        <v>2.8</v>
      </c>
      <c r="L92" s="99">
        <v>1.2475000000000001</v>
      </c>
      <c r="M92" s="99">
        <v>3.8925000000000001</v>
      </c>
      <c r="N92" s="99">
        <v>3.8774999999999995</v>
      </c>
      <c r="O92" s="99">
        <v>0.64</v>
      </c>
      <c r="P92" s="99">
        <v>1.7875000000000001</v>
      </c>
      <c r="Q92" s="99">
        <v>3.1724999999999999</v>
      </c>
      <c r="R92" s="99">
        <v>4.0925000000000002</v>
      </c>
      <c r="S92" s="99">
        <v>5.2</v>
      </c>
      <c r="T92" s="99">
        <v>2.9424999999999999</v>
      </c>
      <c r="U92" s="99">
        <v>4.4924999999999997</v>
      </c>
      <c r="V92" s="99">
        <v>1.415</v>
      </c>
      <c r="W92" s="99">
        <v>2.04</v>
      </c>
      <c r="X92" s="99">
        <v>1.7275</v>
      </c>
      <c r="Y92" s="99">
        <v>19.017499999999998</v>
      </c>
      <c r="Z92" s="99">
        <v>5.4949999999999992</v>
      </c>
      <c r="AA92" s="99">
        <v>3.0150000000000001</v>
      </c>
      <c r="AB92" s="99">
        <v>1.3824999999999998</v>
      </c>
      <c r="AC92" s="99">
        <v>3.25</v>
      </c>
      <c r="AD92" s="99">
        <v>2.2350000000000003</v>
      </c>
      <c r="AE92" s="92">
        <v>939.34</v>
      </c>
      <c r="AF92" s="92">
        <v>336088.25</v>
      </c>
      <c r="AG92" s="100">
        <v>5.6736125000000506</v>
      </c>
      <c r="AH92" s="92">
        <v>1470.8539604656819</v>
      </c>
      <c r="AI92" s="99" t="s">
        <v>837</v>
      </c>
      <c r="AJ92" s="99">
        <v>119.34276722291668</v>
      </c>
      <c r="AK92" s="99">
        <v>97.013608740851922</v>
      </c>
      <c r="AL92" s="99">
        <v>216.35000000000002</v>
      </c>
      <c r="AM92" s="99">
        <v>189.31102500000003</v>
      </c>
      <c r="AN92" s="99">
        <v>54.192499999999995</v>
      </c>
      <c r="AO92" s="101">
        <v>3.7332812500000001</v>
      </c>
      <c r="AP92" s="99">
        <v>95.34</v>
      </c>
      <c r="AQ92" s="99">
        <v>104.17999999999999</v>
      </c>
      <c r="AR92" s="99">
        <v>102.94499999999999</v>
      </c>
      <c r="AS92" s="99">
        <v>9.7575000000000003</v>
      </c>
      <c r="AT92" s="99">
        <v>456.01</v>
      </c>
      <c r="AU92" s="99">
        <v>5.7775000000000007</v>
      </c>
      <c r="AV92" s="99">
        <v>11.275000000000002</v>
      </c>
      <c r="AW92" s="99">
        <v>4.5274999999999999</v>
      </c>
      <c r="AX92" s="99">
        <v>24.655000000000001</v>
      </c>
      <c r="AY92" s="99">
        <v>39.512500000000003</v>
      </c>
      <c r="AZ92" s="99">
        <v>3.0999999999999996</v>
      </c>
      <c r="BA92" s="99">
        <v>0.97</v>
      </c>
      <c r="BB92" s="99">
        <v>18.375</v>
      </c>
      <c r="BC92" s="99">
        <v>27.664999999999999</v>
      </c>
      <c r="BD92" s="99">
        <v>26.907499999999999</v>
      </c>
      <c r="BE92" s="99">
        <v>29.7925</v>
      </c>
      <c r="BF92" s="99">
        <v>96.875</v>
      </c>
      <c r="BG92" s="99">
        <v>4.3956250000000008</v>
      </c>
      <c r="BH92" s="99">
        <v>11.7425</v>
      </c>
      <c r="BI92" s="99">
        <v>13.8325</v>
      </c>
      <c r="BJ92" s="99">
        <v>3.4750000000000001</v>
      </c>
      <c r="BK92" s="99">
        <v>65.822500000000005</v>
      </c>
      <c r="BL92" s="99">
        <v>9.3975000000000009</v>
      </c>
      <c r="BM92" s="99">
        <v>10.45</v>
      </c>
    </row>
    <row r="93" spans="1:65" x14ac:dyDescent="0.25">
      <c r="A93" s="13">
        <v>1823060400</v>
      </c>
      <c r="B93" s="14" t="s">
        <v>335</v>
      </c>
      <c r="C93" s="14" t="s">
        <v>342</v>
      </c>
      <c r="D93" s="14" t="s">
        <v>343</v>
      </c>
      <c r="E93" s="99">
        <v>12.879999999999999</v>
      </c>
      <c r="F93" s="99">
        <v>5.08</v>
      </c>
      <c r="G93" s="99">
        <v>4.78</v>
      </c>
      <c r="H93" s="99">
        <v>1.3199999999999998</v>
      </c>
      <c r="I93" s="99">
        <v>1.0874999999999999</v>
      </c>
      <c r="J93" s="99">
        <v>3.0274999999999999</v>
      </c>
      <c r="K93" s="99">
        <v>2.7025000000000001</v>
      </c>
      <c r="L93" s="99">
        <v>1.28</v>
      </c>
      <c r="M93" s="99">
        <v>4.2175000000000002</v>
      </c>
      <c r="N93" s="99">
        <v>3.4074999999999998</v>
      </c>
      <c r="O93" s="99">
        <v>0.61250000000000004</v>
      </c>
      <c r="P93" s="99">
        <v>1.79</v>
      </c>
      <c r="Q93" s="99">
        <v>3.4750000000000001</v>
      </c>
      <c r="R93" s="99">
        <v>3.7524999999999999</v>
      </c>
      <c r="S93" s="99">
        <v>5.3550000000000004</v>
      </c>
      <c r="T93" s="99">
        <v>2.8525</v>
      </c>
      <c r="U93" s="99">
        <v>5.0225</v>
      </c>
      <c r="V93" s="99">
        <v>1.3725000000000001</v>
      </c>
      <c r="W93" s="99">
        <v>2.145</v>
      </c>
      <c r="X93" s="99">
        <v>1.8374999999999999</v>
      </c>
      <c r="Y93" s="99">
        <v>20.575000000000003</v>
      </c>
      <c r="Z93" s="99">
        <v>5.942499999999999</v>
      </c>
      <c r="AA93" s="99">
        <v>3.0074999999999998</v>
      </c>
      <c r="AB93" s="99">
        <v>1.2825</v>
      </c>
      <c r="AC93" s="99">
        <v>3.5175000000000001</v>
      </c>
      <c r="AD93" s="99">
        <v>2.2475000000000001</v>
      </c>
      <c r="AE93" s="92">
        <v>1101.4974999999999</v>
      </c>
      <c r="AF93" s="92">
        <v>303158.75</v>
      </c>
      <c r="AG93" s="100">
        <v>5.3146874999999669</v>
      </c>
      <c r="AH93" s="92">
        <v>1276.8783113376328</v>
      </c>
      <c r="AI93" s="99" t="s">
        <v>837</v>
      </c>
      <c r="AJ93" s="99">
        <v>105.70245149396197</v>
      </c>
      <c r="AK93" s="99">
        <v>72.71439940064775</v>
      </c>
      <c r="AL93" s="99">
        <v>178.41</v>
      </c>
      <c r="AM93" s="99">
        <v>191.4847125</v>
      </c>
      <c r="AN93" s="99">
        <v>63.765000000000001</v>
      </c>
      <c r="AO93" s="101">
        <v>3.6250416666666672</v>
      </c>
      <c r="AP93" s="99">
        <v>89.997499999999988</v>
      </c>
      <c r="AQ93" s="99">
        <v>136.33250000000001</v>
      </c>
      <c r="AR93" s="99">
        <v>106.5625</v>
      </c>
      <c r="AS93" s="99">
        <v>9.7475000000000005</v>
      </c>
      <c r="AT93" s="99">
        <v>515.80999999999995</v>
      </c>
      <c r="AU93" s="99">
        <v>4.4725000000000001</v>
      </c>
      <c r="AV93" s="99">
        <v>11.715</v>
      </c>
      <c r="AW93" s="99">
        <v>4.5925000000000002</v>
      </c>
      <c r="AX93" s="99">
        <v>22.2925</v>
      </c>
      <c r="AY93" s="99">
        <v>34.5</v>
      </c>
      <c r="AZ93" s="99">
        <v>2.3374999999999999</v>
      </c>
      <c r="BA93" s="99">
        <v>1.0899999999999999</v>
      </c>
      <c r="BB93" s="99">
        <v>12.3025</v>
      </c>
      <c r="BC93" s="99">
        <v>39.997500000000002</v>
      </c>
      <c r="BD93" s="99">
        <v>31.954999999999998</v>
      </c>
      <c r="BE93" s="99">
        <v>31.849999999999998</v>
      </c>
      <c r="BF93" s="99">
        <v>82.657499999999999</v>
      </c>
      <c r="BG93" s="99">
        <v>20.495833333333334</v>
      </c>
      <c r="BH93" s="99">
        <v>11.845000000000001</v>
      </c>
      <c r="BI93" s="99">
        <v>16.125</v>
      </c>
      <c r="BJ93" s="99">
        <v>2.8025000000000002</v>
      </c>
      <c r="BK93" s="99">
        <v>50.954999999999998</v>
      </c>
      <c r="BL93" s="99">
        <v>10.24</v>
      </c>
      <c r="BM93" s="99">
        <v>10.922499999999999</v>
      </c>
    </row>
    <row r="94" spans="1:65" x14ac:dyDescent="0.25">
      <c r="A94" s="13">
        <v>1826900550</v>
      </c>
      <c r="B94" s="14" t="s">
        <v>335</v>
      </c>
      <c r="C94" s="14" t="s">
        <v>876</v>
      </c>
      <c r="D94" s="14" t="s">
        <v>344</v>
      </c>
      <c r="E94" s="99">
        <v>14.2875</v>
      </c>
      <c r="F94" s="99">
        <v>5.2275</v>
      </c>
      <c r="G94" s="99">
        <v>4.9225000000000003</v>
      </c>
      <c r="H94" s="99">
        <v>1.6725000000000001</v>
      </c>
      <c r="I94" s="99">
        <v>1.085</v>
      </c>
      <c r="J94" s="99">
        <v>2.7625000000000002</v>
      </c>
      <c r="K94" s="99">
        <v>2.79</v>
      </c>
      <c r="L94" s="99">
        <v>1.29</v>
      </c>
      <c r="M94" s="99">
        <v>4.1850000000000005</v>
      </c>
      <c r="N94" s="99">
        <v>3.5024999999999999</v>
      </c>
      <c r="O94" s="99">
        <v>0.58749999999999991</v>
      </c>
      <c r="P94" s="99">
        <v>1.915</v>
      </c>
      <c r="Q94" s="99">
        <v>3.9624999999999995</v>
      </c>
      <c r="R94" s="99">
        <v>3.73</v>
      </c>
      <c r="S94" s="99">
        <v>5.1449999999999996</v>
      </c>
      <c r="T94" s="99">
        <v>2.7749999999999995</v>
      </c>
      <c r="U94" s="99">
        <v>4.7450000000000001</v>
      </c>
      <c r="V94" s="99">
        <v>1.3325</v>
      </c>
      <c r="W94" s="99">
        <v>2.1925000000000003</v>
      </c>
      <c r="X94" s="99">
        <v>1.9824999999999999</v>
      </c>
      <c r="Y94" s="99">
        <v>19.86</v>
      </c>
      <c r="Z94" s="99">
        <v>5.6574999999999998</v>
      </c>
      <c r="AA94" s="99">
        <v>2.96</v>
      </c>
      <c r="AB94" s="99">
        <v>1.2225000000000001</v>
      </c>
      <c r="AC94" s="99">
        <v>3.3925000000000001</v>
      </c>
      <c r="AD94" s="99">
        <v>2.2475000000000001</v>
      </c>
      <c r="AE94" s="92">
        <v>1330.1</v>
      </c>
      <c r="AF94" s="92">
        <v>346964</v>
      </c>
      <c r="AG94" s="100">
        <v>5.2412500000001057</v>
      </c>
      <c r="AH94" s="92">
        <v>1447.9802107668197</v>
      </c>
      <c r="AI94" s="99" t="s">
        <v>837</v>
      </c>
      <c r="AJ94" s="99">
        <v>111.28960620626611</v>
      </c>
      <c r="AK94" s="99">
        <v>90.897001752231034</v>
      </c>
      <c r="AL94" s="99">
        <v>202.19</v>
      </c>
      <c r="AM94" s="99">
        <v>189.31102500000003</v>
      </c>
      <c r="AN94" s="99">
        <v>51.7</v>
      </c>
      <c r="AO94" s="101">
        <v>3.5823749999999999</v>
      </c>
      <c r="AP94" s="99">
        <v>69.754999999999995</v>
      </c>
      <c r="AQ94" s="99">
        <v>95.992500000000007</v>
      </c>
      <c r="AR94" s="99">
        <v>101.22</v>
      </c>
      <c r="AS94" s="99">
        <v>9.7999999999999989</v>
      </c>
      <c r="AT94" s="99">
        <v>485.87</v>
      </c>
      <c r="AU94" s="99">
        <v>4.4625000000000004</v>
      </c>
      <c r="AV94" s="99">
        <v>11.7775</v>
      </c>
      <c r="AW94" s="99">
        <v>4.4824999999999999</v>
      </c>
      <c r="AX94" s="99">
        <v>18.875</v>
      </c>
      <c r="AY94" s="99">
        <v>39.049999999999997</v>
      </c>
      <c r="AZ94" s="99">
        <v>2.5724999999999998</v>
      </c>
      <c r="BA94" s="99">
        <v>1.1600000000000001</v>
      </c>
      <c r="BB94" s="99">
        <v>13.790000000000001</v>
      </c>
      <c r="BC94" s="99">
        <v>43.657499999999999</v>
      </c>
      <c r="BD94" s="99">
        <v>27.21</v>
      </c>
      <c r="BE94" s="99">
        <v>37.1175</v>
      </c>
      <c r="BF94" s="99">
        <v>66.75500000000001</v>
      </c>
      <c r="BG94" s="99">
        <v>14.99</v>
      </c>
      <c r="BH94" s="99">
        <v>10.315</v>
      </c>
      <c r="BI94" s="99">
        <v>17.274999999999999</v>
      </c>
      <c r="BJ94" s="99">
        <v>3.34</v>
      </c>
      <c r="BK94" s="99">
        <v>62.14</v>
      </c>
      <c r="BL94" s="99">
        <v>9.9125000000000014</v>
      </c>
      <c r="BM94" s="99">
        <v>6.67</v>
      </c>
    </row>
    <row r="95" spans="1:65" x14ac:dyDescent="0.25">
      <c r="A95" s="13">
        <v>1829020100</v>
      </c>
      <c r="B95" s="14" t="s">
        <v>335</v>
      </c>
      <c r="C95" s="14" t="s">
        <v>345</v>
      </c>
      <c r="D95" s="14" t="s">
        <v>346</v>
      </c>
      <c r="E95" s="99">
        <v>14.067499999999999</v>
      </c>
      <c r="F95" s="99">
        <v>5.8774999999999995</v>
      </c>
      <c r="G95" s="99">
        <v>4.9099999999999993</v>
      </c>
      <c r="H95" s="99">
        <v>1.2675000000000001</v>
      </c>
      <c r="I95" s="99">
        <v>1.1000000000000001</v>
      </c>
      <c r="J95" s="99">
        <v>2.6675</v>
      </c>
      <c r="K95" s="99">
        <v>2.7725</v>
      </c>
      <c r="L95" s="99">
        <v>1.2375</v>
      </c>
      <c r="M95" s="99">
        <v>4.2774999999999999</v>
      </c>
      <c r="N95" s="99">
        <v>3.4249999999999998</v>
      </c>
      <c r="O95" s="99">
        <v>0.64</v>
      </c>
      <c r="P95" s="99">
        <v>1.81</v>
      </c>
      <c r="Q95" s="99">
        <v>3.5599999999999996</v>
      </c>
      <c r="R95" s="99">
        <v>4.0350000000000001</v>
      </c>
      <c r="S95" s="99">
        <v>5.6074999999999999</v>
      </c>
      <c r="T95" s="99">
        <v>3.01</v>
      </c>
      <c r="U95" s="99">
        <v>4.8925000000000001</v>
      </c>
      <c r="V95" s="99">
        <v>1.345</v>
      </c>
      <c r="W95" s="99">
        <v>2.15</v>
      </c>
      <c r="X95" s="99">
        <v>1.6875</v>
      </c>
      <c r="Y95" s="99">
        <v>18.897500000000001</v>
      </c>
      <c r="Z95" s="99">
        <v>5.95</v>
      </c>
      <c r="AA95" s="99">
        <v>3.08</v>
      </c>
      <c r="AB95" s="99">
        <v>1.2675000000000001</v>
      </c>
      <c r="AC95" s="99">
        <v>3.58</v>
      </c>
      <c r="AD95" s="99">
        <v>2.2725</v>
      </c>
      <c r="AE95" s="92">
        <v>756.64499999999998</v>
      </c>
      <c r="AF95" s="92">
        <v>314296.25</v>
      </c>
      <c r="AG95" s="100">
        <v>5.3694583333333368</v>
      </c>
      <c r="AH95" s="92">
        <v>1322.3955896084567</v>
      </c>
      <c r="AI95" s="99" t="s">
        <v>837</v>
      </c>
      <c r="AJ95" s="99">
        <v>94.7386294075</v>
      </c>
      <c r="AK95" s="99">
        <v>116.21063646229173</v>
      </c>
      <c r="AL95" s="99">
        <v>210.95</v>
      </c>
      <c r="AM95" s="99">
        <v>189.31102500000003</v>
      </c>
      <c r="AN95" s="99">
        <v>45.597499999999997</v>
      </c>
      <c r="AO95" s="101">
        <v>3.7678750000000001</v>
      </c>
      <c r="AP95" s="99">
        <v>130.41749999999999</v>
      </c>
      <c r="AQ95" s="99">
        <v>127.1875</v>
      </c>
      <c r="AR95" s="99">
        <v>105.31750000000001</v>
      </c>
      <c r="AS95" s="99">
        <v>9.870000000000001</v>
      </c>
      <c r="AT95" s="99">
        <v>490.28749999999997</v>
      </c>
      <c r="AU95" s="99">
        <v>5.0200000000000005</v>
      </c>
      <c r="AV95" s="99">
        <v>12.81</v>
      </c>
      <c r="AW95" s="99">
        <v>5.5875000000000004</v>
      </c>
      <c r="AX95" s="99">
        <v>23</v>
      </c>
      <c r="AY95" s="99">
        <v>25.6675</v>
      </c>
      <c r="AZ95" s="99">
        <v>2.7450000000000001</v>
      </c>
      <c r="BA95" s="99">
        <v>1.1600000000000001</v>
      </c>
      <c r="BB95" s="99">
        <v>12.6675</v>
      </c>
      <c r="BC95" s="99">
        <v>22.084999999999997</v>
      </c>
      <c r="BD95" s="99">
        <v>15.265000000000001</v>
      </c>
      <c r="BE95" s="99">
        <v>20.305</v>
      </c>
      <c r="BF95" s="99">
        <v>49.582499999999996</v>
      </c>
      <c r="BG95" s="99">
        <v>19.489999999999998</v>
      </c>
      <c r="BH95" s="99">
        <v>7.3025000000000002</v>
      </c>
      <c r="BI95" s="99">
        <v>13.4375</v>
      </c>
      <c r="BJ95" s="99">
        <v>2.8274999999999997</v>
      </c>
      <c r="BK95" s="99">
        <v>60.577500000000001</v>
      </c>
      <c r="BL95" s="99">
        <v>9.9425000000000008</v>
      </c>
      <c r="BM95" s="99">
        <v>8.5350000000000001</v>
      </c>
    </row>
    <row r="96" spans="1:65" x14ac:dyDescent="0.25">
      <c r="A96" s="13">
        <v>1829200720</v>
      </c>
      <c r="B96" s="14" t="s">
        <v>335</v>
      </c>
      <c r="C96" s="14" t="s">
        <v>347</v>
      </c>
      <c r="D96" s="14" t="s">
        <v>348</v>
      </c>
      <c r="E96" s="99">
        <v>13.841104837139685</v>
      </c>
      <c r="F96" s="99">
        <v>5.1058799589390818</v>
      </c>
      <c r="G96" s="99">
        <v>4.9574942395339328</v>
      </c>
      <c r="H96" s="99">
        <v>1.5304999662266694</v>
      </c>
      <c r="I96" s="99">
        <v>1.0337898743331322</v>
      </c>
      <c r="J96" s="99">
        <v>2.9516929492280668</v>
      </c>
      <c r="K96" s="99">
        <v>3.0921048822240875</v>
      </c>
      <c r="L96" s="99">
        <v>1.2912252872574581</v>
      </c>
      <c r="M96" s="99">
        <v>4.295445846889212</v>
      </c>
      <c r="N96" s="99">
        <v>3.5662989752014247</v>
      </c>
      <c r="O96" s="99">
        <v>0.60682042346062615</v>
      </c>
      <c r="P96" s="99">
        <v>1.8483266474180393</v>
      </c>
      <c r="Q96" s="99">
        <v>3.3503874212250269</v>
      </c>
      <c r="R96" s="99">
        <v>4.0349712241400795</v>
      </c>
      <c r="S96" s="99">
        <v>5.510980968058929</v>
      </c>
      <c r="T96" s="99">
        <v>3.0422904783651301</v>
      </c>
      <c r="U96" s="99">
        <v>4.793900448538599</v>
      </c>
      <c r="V96" s="99">
        <v>1.3335260537366918</v>
      </c>
      <c r="W96" s="99">
        <v>2.1825575327531466</v>
      </c>
      <c r="X96" s="99">
        <v>1.8524708247236157</v>
      </c>
      <c r="Y96" s="99">
        <v>19.499094112938621</v>
      </c>
      <c r="Z96" s="99">
        <v>6.1353587286118705</v>
      </c>
      <c r="AA96" s="99">
        <v>3.2202430951182297</v>
      </c>
      <c r="AB96" s="99">
        <v>1.4868198664729959</v>
      </c>
      <c r="AC96" s="99">
        <v>3.2306247178241296</v>
      </c>
      <c r="AD96" s="99">
        <v>2.2388167814275786</v>
      </c>
      <c r="AE96" s="92">
        <v>1160.1334257263279</v>
      </c>
      <c r="AF96" s="92">
        <v>471415.46269011992</v>
      </c>
      <c r="AG96" s="100">
        <v>5.1427214720517211</v>
      </c>
      <c r="AH96" s="92">
        <v>1943.5464133274093</v>
      </c>
      <c r="AI96" s="99" t="s">
        <v>837</v>
      </c>
      <c r="AJ96" s="99">
        <v>94.050932091229029</v>
      </c>
      <c r="AK96" s="99">
        <v>107.04424132904803</v>
      </c>
      <c r="AL96" s="99">
        <v>201.09</v>
      </c>
      <c r="AM96" s="99">
        <v>188.09385918517336</v>
      </c>
      <c r="AN96" s="99">
        <v>52.628432794834865</v>
      </c>
      <c r="AO96" s="101">
        <v>3.8429478333748195</v>
      </c>
      <c r="AP96" s="99">
        <v>86.23655753062036</v>
      </c>
      <c r="AQ96" s="99">
        <v>98.831172251341457</v>
      </c>
      <c r="AR96" s="99">
        <v>130.68715882631057</v>
      </c>
      <c r="AS96" s="99">
        <v>9.9750306777393423</v>
      </c>
      <c r="AT96" s="99">
        <v>505.39547418207741</v>
      </c>
      <c r="AU96" s="99">
        <v>4.4351749619765553</v>
      </c>
      <c r="AV96" s="99">
        <v>11.010736788772606</v>
      </c>
      <c r="AW96" s="99">
        <v>4.2438686445089111</v>
      </c>
      <c r="AX96" s="99">
        <v>19.868204519125861</v>
      </c>
      <c r="AY96" s="99">
        <v>36.950641198698847</v>
      </c>
      <c r="AZ96" s="99">
        <v>2.7161455354285247</v>
      </c>
      <c r="BA96" s="99">
        <v>1.2078177006790298</v>
      </c>
      <c r="BB96" s="99">
        <v>15.74903162716406</v>
      </c>
      <c r="BC96" s="99">
        <v>45.483593092325663</v>
      </c>
      <c r="BD96" s="99">
        <v>30.034915096477739</v>
      </c>
      <c r="BE96" s="99">
        <v>46.573582680358868</v>
      </c>
      <c r="BF96" s="99">
        <v>66.927984758085856</v>
      </c>
      <c r="BG96" s="99">
        <v>14.761815524737729</v>
      </c>
      <c r="BH96" s="99">
        <v>8.7665470729462633</v>
      </c>
      <c r="BI96" s="99">
        <v>19.243689171987853</v>
      </c>
      <c r="BJ96" s="99">
        <v>2.9032120262176502</v>
      </c>
      <c r="BK96" s="99">
        <v>56.629826629871609</v>
      </c>
      <c r="BL96" s="99">
        <v>10.064651529298379</v>
      </c>
      <c r="BM96" s="99">
        <v>11.941196274872608</v>
      </c>
    </row>
    <row r="97" spans="1:65" x14ac:dyDescent="0.25">
      <c r="A97" s="13">
        <v>1834620780</v>
      </c>
      <c r="B97" s="14" t="s">
        <v>335</v>
      </c>
      <c r="C97" s="14" t="s">
        <v>877</v>
      </c>
      <c r="D97" s="14" t="s">
        <v>878</v>
      </c>
      <c r="E97" s="99">
        <v>13.960941042714367</v>
      </c>
      <c r="F97" s="99">
        <v>5.1571235225526202</v>
      </c>
      <c r="G97" s="99">
        <v>4.7662354546674184</v>
      </c>
      <c r="H97" s="99">
        <v>1.861019239968402</v>
      </c>
      <c r="I97" s="99">
        <v>1.0927788133033365</v>
      </c>
      <c r="J97" s="99">
        <v>2.276518176247345</v>
      </c>
      <c r="K97" s="99">
        <v>2.4372118660292097</v>
      </c>
      <c r="L97" s="99">
        <v>1.2216879983682336</v>
      </c>
      <c r="M97" s="99">
        <v>4.0565133618375908</v>
      </c>
      <c r="N97" s="99">
        <v>3.9799665424812112</v>
      </c>
      <c r="O97" s="99">
        <v>0.5520577829936506</v>
      </c>
      <c r="P97" s="99">
        <v>2.0150943582133842</v>
      </c>
      <c r="Q97" s="99">
        <v>4.1744123636538797</v>
      </c>
      <c r="R97" s="99">
        <v>4.0494462864944643</v>
      </c>
      <c r="S97" s="99">
        <v>5.1673258093170169</v>
      </c>
      <c r="T97" s="99">
        <v>3.061780944389886</v>
      </c>
      <c r="U97" s="99">
        <v>5.2978387832736011</v>
      </c>
      <c r="V97" s="99">
        <v>1.3297805460188956</v>
      </c>
      <c r="W97" s="99">
        <v>2.1408289005626999</v>
      </c>
      <c r="X97" s="99">
        <v>2.3932116129242713</v>
      </c>
      <c r="Y97" s="99">
        <v>19.528352532626599</v>
      </c>
      <c r="Z97" s="99">
        <v>4.9788159285391371</v>
      </c>
      <c r="AA97" s="99">
        <v>3.236598827399082</v>
      </c>
      <c r="AB97" s="99">
        <v>2.182865131201051</v>
      </c>
      <c r="AC97" s="99">
        <v>2.9862804454508298</v>
      </c>
      <c r="AD97" s="99">
        <v>2.1097618247986509</v>
      </c>
      <c r="AE97" s="92">
        <v>1103.5214637238496</v>
      </c>
      <c r="AF97" s="92">
        <v>278092.23366844532</v>
      </c>
      <c r="AG97" s="100">
        <v>5.6131231753688464</v>
      </c>
      <c r="AH97" s="92">
        <v>1205.9203126427387</v>
      </c>
      <c r="AI97" s="99" t="s">
        <v>837</v>
      </c>
      <c r="AJ97" s="99">
        <v>116.00026836723383</v>
      </c>
      <c r="AK97" s="99">
        <v>105.74373696573396</v>
      </c>
      <c r="AL97" s="99">
        <v>221.74</v>
      </c>
      <c r="AM97" s="99">
        <v>188.93991732990327</v>
      </c>
      <c r="AN97" s="99">
        <v>54.149226982756389</v>
      </c>
      <c r="AO97" s="101">
        <v>3.5006365347113952</v>
      </c>
      <c r="AP97" s="99">
        <v>319.37147157976722</v>
      </c>
      <c r="AQ97" s="99">
        <v>75.596190046555421</v>
      </c>
      <c r="AR97" s="99">
        <v>133.01159254917127</v>
      </c>
      <c r="AS97" s="99">
        <v>10.182738663601169</v>
      </c>
      <c r="AT97" s="99">
        <v>505.74382190244467</v>
      </c>
      <c r="AU97" s="99">
        <v>4.5555188899927535</v>
      </c>
      <c r="AV97" s="99">
        <v>11.999770724939719</v>
      </c>
      <c r="AW97" s="99">
        <v>4.3150776986806907</v>
      </c>
      <c r="AX97" s="99">
        <v>18.17541312627101</v>
      </c>
      <c r="AY97" s="99">
        <v>30.723439341656672</v>
      </c>
      <c r="AZ97" s="99">
        <v>4.7505421712606477</v>
      </c>
      <c r="BA97" s="99">
        <v>1.0663341046116974</v>
      </c>
      <c r="BB97" s="99">
        <v>18.179792574057316</v>
      </c>
      <c r="BC97" s="99">
        <v>40.266927259253954</v>
      </c>
      <c r="BD97" s="99">
        <v>24.744954165905973</v>
      </c>
      <c r="BE97" s="99">
        <v>38.737104788033818</v>
      </c>
      <c r="BF97" s="99">
        <v>93.0764444467153</v>
      </c>
      <c r="BG97" s="99">
        <v>7.0425426706643499</v>
      </c>
      <c r="BH97" s="99">
        <v>11.426092719504208</v>
      </c>
      <c r="BI97" s="99">
        <v>10.86882253468527</v>
      </c>
      <c r="BJ97" s="99">
        <v>3.1547914484500188</v>
      </c>
      <c r="BK97" s="99">
        <v>52.912573055490178</v>
      </c>
      <c r="BL97" s="99">
        <v>9.4852873647176423</v>
      </c>
      <c r="BM97" s="99">
        <v>7.8673704193904355</v>
      </c>
    </row>
    <row r="98" spans="1:65" x14ac:dyDescent="0.25">
      <c r="A98" s="13">
        <v>1839980840</v>
      </c>
      <c r="B98" s="14" t="s">
        <v>335</v>
      </c>
      <c r="C98" s="14" t="s">
        <v>349</v>
      </c>
      <c r="D98" s="14" t="s">
        <v>350</v>
      </c>
      <c r="E98" s="99">
        <v>12.105</v>
      </c>
      <c r="F98" s="99">
        <v>5.2475000000000005</v>
      </c>
      <c r="G98" s="99">
        <v>4.4174999999999995</v>
      </c>
      <c r="H98" s="99">
        <v>1.3525</v>
      </c>
      <c r="I98" s="99">
        <v>1.0350000000000001</v>
      </c>
      <c r="J98" s="99">
        <v>2.4924999999999997</v>
      </c>
      <c r="K98" s="99">
        <v>2.6225000000000001</v>
      </c>
      <c r="L98" s="99">
        <v>1.24</v>
      </c>
      <c r="M98" s="99">
        <v>4.0350000000000001</v>
      </c>
      <c r="N98" s="99">
        <v>3.07</v>
      </c>
      <c r="O98" s="99">
        <v>0.52499999999999991</v>
      </c>
      <c r="P98" s="99">
        <v>1.8075000000000001</v>
      </c>
      <c r="Q98" s="99">
        <v>3.65</v>
      </c>
      <c r="R98" s="99">
        <v>3.5599999999999996</v>
      </c>
      <c r="S98" s="99">
        <v>4.63</v>
      </c>
      <c r="T98" s="99">
        <v>2.6425000000000001</v>
      </c>
      <c r="U98" s="99">
        <v>4.6050000000000004</v>
      </c>
      <c r="V98" s="99">
        <v>1.2549999999999999</v>
      </c>
      <c r="W98" s="99">
        <v>2.13</v>
      </c>
      <c r="X98" s="99">
        <v>1.8299999999999998</v>
      </c>
      <c r="Y98" s="99">
        <v>19.600000000000001</v>
      </c>
      <c r="Z98" s="99">
        <v>4.9624999999999995</v>
      </c>
      <c r="AA98" s="99">
        <v>2.8875000000000002</v>
      </c>
      <c r="AB98" s="99">
        <v>1.1074999999999999</v>
      </c>
      <c r="AC98" s="99">
        <v>2.8450000000000002</v>
      </c>
      <c r="AD98" s="99">
        <v>2.0525000000000002</v>
      </c>
      <c r="AE98" s="92">
        <v>744.79250000000002</v>
      </c>
      <c r="AF98" s="92">
        <v>323021.5</v>
      </c>
      <c r="AG98" s="100">
        <v>5.319583333333374</v>
      </c>
      <c r="AH98" s="92">
        <v>1352.6787458895133</v>
      </c>
      <c r="AI98" s="99" t="s">
        <v>837</v>
      </c>
      <c r="AJ98" s="99">
        <v>82.209371638113055</v>
      </c>
      <c r="AK98" s="99">
        <v>110.79466000693165</v>
      </c>
      <c r="AL98" s="99">
        <v>193</v>
      </c>
      <c r="AM98" s="99">
        <v>191.4847125</v>
      </c>
      <c r="AN98" s="99">
        <v>53.285000000000004</v>
      </c>
      <c r="AO98" s="101">
        <v>3.5648749999999998</v>
      </c>
      <c r="AP98" s="99">
        <v>56.25</v>
      </c>
      <c r="AQ98" s="99">
        <v>98.94</v>
      </c>
      <c r="AR98" s="99">
        <v>87.914999999999992</v>
      </c>
      <c r="AS98" s="99">
        <v>9.7575000000000003</v>
      </c>
      <c r="AT98" s="99">
        <v>489.71249999999998</v>
      </c>
      <c r="AU98" s="99">
        <v>4.1174999999999997</v>
      </c>
      <c r="AV98" s="99">
        <v>11</v>
      </c>
      <c r="AW98" s="99">
        <v>4.9275000000000002</v>
      </c>
      <c r="AX98" s="99">
        <v>20</v>
      </c>
      <c r="AY98" s="99">
        <v>23.75</v>
      </c>
      <c r="AZ98" s="99">
        <v>2.5425</v>
      </c>
      <c r="BA98" s="99">
        <v>1.0425</v>
      </c>
      <c r="BB98" s="99">
        <v>18.715</v>
      </c>
      <c r="BC98" s="99">
        <v>27.307499999999997</v>
      </c>
      <c r="BD98" s="99">
        <v>19.5825</v>
      </c>
      <c r="BE98" s="99">
        <v>20.285</v>
      </c>
      <c r="BF98" s="99">
        <v>75</v>
      </c>
      <c r="BG98" s="99">
        <v>9.99</v>
      </c>
      <c r="BH98" s="99">
        <v>6.49</v>
      </c>
      <c r="BI98" s="99">
        <v>11</v>
      </c>
      <c r="BJ98" s="99">
        <v>2.8924999999999996</v>
      </c>
      <c r="BK98" s="99">
        <v>56</v>
      </c>
      <c r="BL98" s="99">
        <v>9.5924999999999994</v>
      </c>
      <c r="BM98" s="99">
        <v>8.9525000000000006</v>
      </c>
    </row>
    <row r="99" spans="1:65" x14ac:dyDescent="0.25">
      <c r="A99" s="13">
        <v>1843780870</v>
      </c>
      <c r="B99" s="14" t="s">
        <v>335</v>
      </c>
      <c r="C99" s="14" t="s">
        <v>351</v>
      </c>
      <c r="D99" s="14" t="s">
        <v>352</v>
      </c>
      <c r="E99" s="99">
        <v>13.932500000000001</v>
      </c>
      <c r="F99" s="99">
        <v>4.4225000000000003</v>
      </c>
      <c r="G99" s="99">
        <v>4.33</v>
      </c>
      <c r="H99" s="99">
        <v>1.7025000000000001</v>
      </c>
      <c r="I99" s="99">
        <v>1.01</v>
      </c>
      <c r="J99" s="99">
        <v>2.6924999999999999</v>
      </c>
      <c r="K99" s="99">
        <v>2.65</v>
      </c>
      <c r="L99" s="99">
        <v>1.2025000000000001</v>
      </c>
      <c r="M99" s="99">
        <v>4.0325000000000006</v>
      </c>
      <c r="N99" s="99">
        <v>3.5825</v>
      </c>
      <c r="O99" s="99">
        <v>0.59000000000000008</v>
      </c>
      <c r="P99" s="99">
        <v>1.79</v>
      </c>
      <c r="Q99" s="99">
        <v>3.855</v>
      </c>
      <c r="R99" s="99">
        <v>3.9075000000000002</v>
      </c>
      <c r="S99" s="99">
        <v>5.23</v>
      </c>
      <c r="T99" s="99">
        <v>2.6850000000000001</v>
      </c>
      <c r="U99" s="99">
        <v>4.3224999999999998</v>
      </c>
      <c r="V99" s="99">
        <v>1.38</v>
      </c>
      <c r="W99" s="99">
        <v>2.11</v>
      </c>
      <c r="X99" s="99">
        <v>1.8675000000000002</v>
      </c>
      <c r="Y99" s="99">
        <v>20.060000000000002</v>
      </c>
      <c r="Z99" s="99">
        <v>4.76</v>
      </c>
      <c r="AA99" s="99">
        <v>2.7675000000000001</v>
      </c>
      <c r="AB99" s="99">
        <v>1.23</v>
      </c>
      <c r="AC99" s="99">
        <v>2.7575000000000003</v>
      </c>
      <c r="AD99" s="99">
        <v>2.2074999999999996</v>
      </c>
      <c r="AE99" s="92">
        <v>1072</v>
      </c>
      <c r="AF99" s="92">
        <v>368275</v>
      </c>
      <c r="AG99" s="100">
        <v>5.6067708333334503</v>
      </c>
      <c r="AH99" s="92">
        <v>1591.5622974341068</v>
      </c>
      <c r="AI99" s="99" t="s">
        <v>837</v>
      </c>
      <c r="AJ99" s="99">
        <v>106.24891765482616</v>
      </c>
      <c r="AK99" s="99">
        <v>72.841068545583298</v>
      </c>
      <c r="AL99" s="99">
        <v>179.09</v>
      </c>
      <c r="AM99" s="99">
        <v>191.4847125</v>
      </c>
      <c r="AN99" s="99">
        <v>38.21</v>
      </c>
      <c r="AO99" s="101">
        <v>3.5252500000000002</v>
      </c>
      <c r="AP99" s="99">
        <v>113.12750000000001</v>
      </c>
      <c r="AQ99" s="99">
        <v>117.60249999999999</v>
      </c>
      <c r="AR99" s="99">
        <v>95.877499999999998</v>
      </c>
      <c r="AS99" s="99">
        <v>9.4450000000000003</v>
      </c>
      <c r="AT99" s="99">
        <v>352.39</v>
      </c>
      <c r="AU99" s="99">
        <v>3.79</v>
      </c>
      <c r="AV99" s="99">
        <v>9.94</v>
      </c>
      <c r="AW99" s="99">
        <v>3.3650000000000002</v>
      </c>
      <c r="AX99" s="99">
        <v>20.25</v>
      </c>
      <c r="AY99" s="99">
        <v>44.375</v>
      </c>
      <c r="AZ99" s="99">
        <v>2.2599999999999998</v>
      </c>
      <c r="BA99" s="99">
        <v>1.04</v>
      </c>
      <c r="BB99" s="99">
        <v>12.989999999999998</v>
      </c>
      <c r="BC99" s="99">
        <v>26.269999999999996</v>
      </c>
      <c r="BD99" s="99">
        <v>18.717500000000001</v>
      </c>
      <c r="BE99" s="99">
        <v>27.414999999999999</v>
      </c>
      <c r="BF99" s="99">
        <v>83.417500000000004</v>
      </c>
      <c r="BG99" s="99">
        <v>3.3516666666666666</v>
      </c>
      <c r="BH99" s="99">
        <v>11.9375</v>
      </c>
      <c r="BI99" s="99">
        <v>9.4075000000000006</v>
      </c>
      <c r="BJ99" s="99">
        <v>2.3475000000000001</v>
      </c>
      <c r="BK99" s="99">
        <v>67.497500000000002</v>
      </c>
      <c r="BL99" s="99">
        <v>9.3550000000000004</v>
      </c>
      <c r="BM99" s="99">
        <v>9.5924999999999994</v>
      </c>
    </row>
    <row r="100" spans="1:65" x14ac:dyDescent="0.25">
      <c r="A100" s="13">
        <v>1845460920</v>
      </c>
      <c r="B100" s="14" t="s">
        <v>335</v>
      </c>
      <c r="C100" s="14" t="s">
        <v>353</v>
      </c>
      <c r="D100" s="14" t="s">
        <v>354</v>
      </c>
      <c r="E100" s="99">
        <v>13.723661813321874</v>
      </c>
      <c r="F100" s="99">
        <v>5.1962473073761775</v>
      </c>
      <c r="G100" s="99">
        <v>4.8575541455327214</v>
      </c>
      <c r="H100" s="99">
        <v>1.257877593081604</v>
      </c>
      <c r="I100" s="99">
        <v>1.0481832121740213</v>
      </c>
      <c r="J100" s="99">
        <v>2.8691357158426269</v>
      </c>
      <c r="K100" s="99">
        <v>3.0270652385719714</v>
      </c>
      <c r="L100" s="99">
        <v>1.2795633217452025</v>
      </c>
      <c r="M100" s="99">
        <v>4.0523505968407765</v>
      </c>
      <c r="N100" s="99">
        <v>3.8132953526191127</v>
      </c>
      <c r="O100" s="99">
        <v>0.61763480313450825</v>
      </c>
      <c r="P100" s="99">
        <v>1.8471986258648063</v>
      </c>
      <c r="Q100" s="99">
        <v>3.2228101174773487</v>
      </c>
      <c r="R100" s="99">
        <v>4.1133104448039424</v>
      </c>
      <c r="S100" s="99">
        <v>5.3335954557941063</v>
      </c>
      <c r="T100" s="99">
        <v>3.305194529036624</v>
      </c>
      <c r="U100" s="99">
        <v>4.3684352137853431</v>
      </c>
      <c r="V100" s="99">
        <v>1.3429471570284597</v>
      </c>
      <c r="W100" s="99">
        <v>2.1173156531704667</v>
      </c>
      <c r="X100" s="99">
        <v>1.7654038897218529</v>
      </c>
      <c r="Y100" s="99">
        <v>18.96693468239458</v>
      </c>
      <c r="Z100" s="99">
        <v>5.6476684403574211</v>
      </c>
      <c r="AA100" s="99">
        <v>3.1863566813174513</v>
      </c>
      <c r="AB100" s="99">
        <v>1.2948585626062314</v>
      </c>
      <c r="AC100" s="99">
        <v>2.8204510500628093</v>
      </c>
      <c r="AD100" s="99">
        <v>2.2936856931158811</v>
      </c>
      <c r="AE100" s="92">
        <v>1076.148474150147</v>
      </c>
      <c r="AF100" s="92">
        <v>360838.41132995358</v>
      </c>
      <c r="AG100" s="100">
        <v>5.0786098819621586</v>
      </c>
      <c r="AH100" s="92">
        <v>1473.252275764873</v>
      </c>
      <c r="AI100" s="99" t="s">
        <v>837</v>
      </c>
      <c r="AJ100" s="99">
        <v>90.918577705925586</v>
      </c>
      <c r="AK100" s="99">
        <v>92.723545537066713</v>
      </c>
      <c r="AL100" s="99">
        <v>183.64</v>
      </c>
      <c r="AM100" s="99">
        <v>184.14882344550784</v>
      </c>
      <c r="AN100" s="99">
        <v>75.525711733712953</v>
      </c>
      <c r="AO100" s="101">
        <v>3.7642814136452758</v>
      </c>
      <c r="AP100" s="99">
        <v>114.04499243101537</v>
      </c>
      <c r="AQ100" s="99">
        <v>133.29493479619597</v>
      </c>
      <c r="AR100" s="99">
        <v>196.90697446462755</v>
      </c>
      <c r="AS100" s="99">
        <v>9.6790132669686653</v>
      </c>
      <c r="AT100" s="99">
        <v>409.80399102955533</v>
      </c>
      <c r="AU100" s="99">
        <v>5.1515206551606569</v>
      </c>
      <c r="AV100" s="99">
        <v>11.848480551480304</v>
      </c>
      <c r="AW100" s="99">
        <v>4.6875517722181552</v>
      </c>
      <c r="AX100" s="99">
        <v>19.885888588331792</v>
      </c>
      <c r="AY100" s="99">
        <v>29.741495116355527</v>
      </c>
      <c r="AZ100" s="99">
        <v>2.9293724233185463</v>
      </c>
      <c r="BA100" s="99">
        <v>1.0960682891354834</v>
      </c>
      <c r="BB100" s="99">
        <v>13.817954025791204</v>
      </c>
      <c r="BC100" s="99">
        <v>33.724193916315414</v>
      </c>
      <c r="BD100" s="99">
        <v>25.835126298926269</v>
      </c>
      <c r="BE100" s="99">
        <v>32.602291429473439</v>
      </c>
      <c r="BF100" s="99">
        <v>91.844540008411215</v>
      </c>
      <c r="BG100" s="99">
        <v>20.9974066824476</v>
      </c>
      <c r="BH100" s="99">
        <v>9.768991075381086</v>
      </c>
      <c r="BI100" s="99">
        <v>14.444868578077834</v>
      </c>
      <c r="BJ100" s="99">
        <v>2.6926816054923242</v>
      </c>
      <c r="BK100" s="99">
        <v>64.840505828261144</v>
      </c>
      <c r="BL100" s="99">
        <v>10.031888941458867</v>
      </c>
      <c r="BM100" s="99">
        <v>12.043074763531635</v>
      </c>
    </row>
    <row r="101" spans="1:65" x14ac:dyDescent="0.25">
      <c r="A101" s="13">
        <v>1911180100</v>
      </c>
      <c r="B101" s="14" t="s">
        <v>355</v>
      </c>
      <c r="C101" s="14" t="s">
        <v>356</v>
      </c>
      <c r="D101" s="14" t="s">
        <v>357</v>
      </c>
      <c r="E101" s="99">
        <v>14.870000000000001</v>
      </c>
      <c r="F101" s="99">
        <v>4.6124999999999998</v>
      </c>
      <c r="G101" s="99">
        <v>4.8275000000000006</v>
      </c>
      <c r="H101" s="99">
        <v>2.81</v>
      </c>
      <c r="I101" s="99">
        <v>1.0725</v>
      </c>
      <c r="J101" s="99">
        <v>3.2774999999999999</v>
      </c>
      <c r="K101" s="99">
        <v>3.1124999999999998</v>
      </c>
      <c r="L101" s="99">
        <v>1.5125000000000002</v>
      </c>
      <c r="M101" s="99">
        <v>4.0449999999999999</v>
      </c>
      <c r="N101" s="99">
        <v>3.45</v>
      </c>
      <c r="O101" s="99">
        <v>0.84090163934426232</v>
      </c>
      <c r="P101" s="99">
        <v>1.7124999999999999</v>
      </c>
      <c r="Q101" s="99">
        <v>4.0374999999999996</v>
      </c>
      <c r="R101" s="99">
        <v>4.0474999999999994</v>
      </c>
      <c r="S101" s="99">
        <v>5.7299999999999995</v>
      </c>
      <c r="T101" s="99">
        <v>2.81</v>
      </c>
      <c r="U101" s="99">
        <v>4.1275000000000004</v>
      </c>
      <c r="V101" s="99">
        <v>1.3374999999999999</v>
      </c>
      <c r="W101" s="99">
        <v>2.1425000000000001</v>
      </c>
      <c r="X101" s="99">
        <v>2.15</v>
      </c>
      <c r="Y101" s="99">
        <v>18.907499999999999</v>
      </c>
      <c r="Z101" s="99">
        <v>5.4774999999999991</v>
      </c>
      <c r="AA101" s="99">
        <v>3.1</v>
      </c>
      <c r="AB101" s="99">
        <v>1.4375</v>
      </c>
      <c r="AC101" s="99">
        <v>3.375</v>
      </c>
      <c r="AD101" s="99">
        <v>2.3925000000000001</v>
      </c>
      <c r="AE101" s="92">
        <v>939.97</v>
      </c>
      <c r="AF101" s="92">
        <v>403096.5</v>
      </c>
      <c r="AG101" s="100">
        <v>5.1544791666667606</v>
      </c>
      <c r="AH101" s="92">
        <v>1660.3547129996518</v>
      </c>
      <c r="AI101" s="99" t="s">
        <v>837</v>
      </c>
      <c r="AJ101" s="99">
        <v>79.464090969262671</v>
      </c>
      <c r="AK101" s="99">
        <v>88.646798568691807</v>
      </c>
      <c r="AL101" s="99">
        <v>168.11</v>
      </c>
      <c r="AM101" s="99">
        <v>185.58292499999999</v>
      </c>
      <c r="AN101" s="99">
        <v>53.182500000000005</v>
      </c>
      <c r="AO101" s="101">
        <v>3.6334999999999997</v>
      </c>
      <c r="AP101" s="99">
        <v>142.43</v>
      </c>
      <c r="AQ101" s="99">
        <v>159.0675</v>
      </c>
      <c r="AR101" s="99">
        <v>101.2375</v>
      </c>
      <c r="AS101" s="99">
        <v>10.3675</v>
      </c>
      <c r="AT101" s="99">
        <v>492.2475</v>
      </c>
      <c r="AU101" s="99">
        <v>5.39</v>
      </c>
      <c r="AV101" s="99">
        <v>10.6775</v>
      </c>
      <c r="AW101" s="99">
        <v>4.5649999999999995</v>
      </c>
      <c r="AX101" s="99">
        <v>22.46</v>
      </c>
      <c r="AY101" s="99">
        <v>36.207499999999996</v>
      </c>
      <c r="AZ101" s="99">
        <v>2.5525000000000002</v>
      </c>
      <c r="BA101" s="99">
        <v>1.405</v>
      </c>
      <c r="BB101" s="99">
        <v>13.627500000000001</v>
      </c>
      <c r="BC101" s="99">
        <v>44.79</v>
      </c>
      <c r="BD101" s="99">
        <v>27.279999999999998</v>
      </c>
      <c r="BE101" s="99">
        <v>44.472499999999997</v>
      </c>
      <c r="BF101" s="99">
        <v>96.917500000000004</v>
      </c>
      <c r="BG101" s="99">
        <v>7.868125</v>
      </c>
      <c r="BH101" s="99">
        <v>8.125</v>
      </c>
      <c r="BI101" s="99">
        <v>18.9175</v>
      </c>
      <c r="BJ101" s="99">
        <v>3.3574999999999999</v>
      </c>
      <c r="BK101" s="99">
        <v>44.355000000000004</v>
      </c>
      <c r="BL101" s="99">
        <v>9.7274999999999991</v>
      </c>
      <c r="BM101" s="99">
        <v>9.8125</v>
      </c>
    </row>
    <row r="102" spans="1:65" x14ac:dyDescent="0.25">
      <c r="A102" s="13">
        <v>1915460177</v>
      </c>
      <c r="B102" s="14" t="s">
        <v>355</v>
      </c>
      <c r="C102" s="14" t="s">
        <v>358</v>
      </c>
      <c r="D102" s="14" t="s">
        <v>359</v>
      </c>
      <c r="E102" s="99">
        <v>14.105</v>
      </c>
      <c r="F102" s="99">
        <v>4.3925000000000001</v>
      </c>
      <c r="G102" s="99">
        <v>4.7675000000000001</v>
      </c>
      <c r="H102" s="99">
        <v>1.6125</v>
      </c>
      <c r="I102" s="99">
        <v>1.0275000000000001</v>
      </c>
      <c r="J102" s="99">
        <v>2.9574999999999996</v>
      </c>
      <c r="K102" s="99">
        <v>2.5674999999999999</v>
      </c>
      <c r="L102" s="99">
        <v>1.2424999999999999</v>
      </c>
      <c r="M102" s="99">
        <v>4.2225000000000001</v>
      </c>
      <c r="N102" s="99">
        <v>3.2600000000000007</v>
      </c>
      <c r="O102" s="99">
        <v>0.53934426229508203</v>
      </c>
      <c r="P102" s="99">
        <v>1.8149999999999999</v>
      </c>
      <c r="Q102" s="99">
        <v>3.8200000000000003</v>
      </c>
      <c r="R102" s="99">
        <v>3.63</v>
      </c>
      <c r="S102" s="99">
        <v>5.5325000000000006</v>
      </c>
      <c r="T102" s="99">
        <v>2.7225000000000001</v>
      </c>
      <c r="U102" s="99">
        <v>4.2650000000000006</v>
      </c>
      <c r="V102" s="99">
        <v>1.3525</v>
      </c>
      <c r="W102" s="99">
        <v>2.0350000000000001</v>
      </c>
      <c r="X102" s="99">
        <v>1.9874999999999998</v>
      </c>
      <c r="Y102" s="99">
        <v>19.397500000000001</v>
      </c>
      <c r="Z102" s="99">
        <v>5.8325000000000005</v>
      </c>
      <c r="AA102" s="99">
        <v>3.3825000000000003</v>
      </c>
      <c r="AB102" s="99">
        <v>1.2575000000000001</v>
      </c>
      <c r="AC102" s="99">
        <v>3.0625</v>
      </c>
      <c r="AD102" s="99">
        <v>2.3449999999999998</v>
      </c>
      <c r="AE102" s="92">
        <v>763.59500000000003</v>
      </c>
      <c r="AF102" s="92">
        <v>268335.5</v>
      </c>
      <c r="AG102" s="100">
        <v>5.127625000000096</v>
      </c>
      <c r="AH102" s="92">
        <v>1099.4380758010639</v>
      </c>
      <c r="AI102" s="99" t="s">
        <v>837</v>
      </c>
      <c r="AJ102" s="99">
        <v>130.12353591675827</v>
      </c>
      <c r="AK102" s="99">
        <v>87.263504425473101</v>
      </c>
      <c r="AL102" s="99">
        <v>217.38</v>
      </c>
      <c r="AM102" s="99">
        <v>198.07792500000002</v>
      </c>
      <c r="AN102" s="99">
        <v>53.155000000000001</v>
      </c>
      <c r="AO102" s="101">
        <v>3.6717499999999998</v>
      </c>
      <c r="AP102" s="99">
        <v>118.7</v>
      </c>
      <c r="AQ102" s="99">
        <v>129.78750000000002</v>
      </c>
      <c r="AR102" s="99">
        <v>93.132499999999993</v>
      </c>
      <c r="AS102" s="99">
        <v>10.270000000000001</v>
      </c>
      <c r="AT102" s="99">
        <v>489.51</v>
      </c>
      <c r="AU102" s="99">
        <v>4.9649999999999999</v>
      </c>
      <c r="AV102" s="99">
        <v>12.24</v>
      </c>
      <c r="AW102" s="99">
        <v>5.0649999999999995</v>
      </c>
      <c r="AX102" s="99">
        <v>18.7425</v>
      </c>
      <c r="AY102" s="99">
        <v>30.25</v>
      </c>
      <c r="AZ102" s="99">
        <v>2.64</v>
      </c>
      <c r="BA102" s="99">
        <v>1.21</v>
      </c>
      <c r="BB102" s="99">
        <v>19.88</v>
      </c>
      <c r="BC102" s="99">
        <v>28.612500000000001</v>
      </c>
      <c r="BD102" s="99">
        <v>23.029999999999998</v>
      </c>
      <c r="BE102" s="99">
        <v>28.112500000000001</v>
      </c>
      <c r="BF102" s="99">
        <v>103.285</v>
      </c>
      <c r="BG102" s="99">
        <v>6.125</v>
      </c>
      <c r="BH102" s="99">
        <v>9.375</v>
      </c>
      <c r="BI102" s="99">
        <v>15.3125</v>
      </c>
      <c r="BJ102" s="99">
        <v>2.6950000000000003</v>
      </c>
      <c r="BK102" s="99">
        <v>63.667500000000004</v>
      </c>
      <c r="BL102" s="99">
        <v>9.4525000000000006</v>
      </c>
      <c r="BM102" s="99">
        <v>10.032500000000001</v>
      </c>
    </row>
    <row r="103" spans="1:65" x14ac:dyDescent="0.25">
      <c r="A103" s="13">
        <v>1916300200</v>
      </c>
      <c r="B103" s="14" t="s">
        <v>355</v>
      </c>
      <c r="C103" s="14" t="s">
        <v>360</v>
      </c>
      <c r="D103" s="14" t="s">
        <v>361</v>
      </c>
      <c r="E103" s="99">
        <v>13.853325098759546</v>
      </c>
      <c r="F103" s="99">
        <v>5.4832226470141983</v>
      </c>
      <c r="G103" s="99">
        <v>5.0174967505050514</v>
      </c>
      <c r="H103" s="99">
        <v>1.5841577391499639</v>
      </c>
      <c r="I103" s="99">
        <v>1.0160448394014279</v>
      </c>
      <c r="J103" s="99">
        <v>2.8565207082343012</v>
      </c>
      <c r="K103" s="99">
        <v>2.8881159437737844</v>
      </c>
      <c r="L103" s="99">
        <v>1.3735658996402229</v>
      </c>
      <c r="M103" s="99">
        <v>4.1057419525544123</v>
      </c>
      <c r="N103" s="99">
        <v>3.2464882849519885</v>
      </c>
      <c r="O103" s="99">
        <v>0.60626492271968357</v>
      </c>
      <c r="P103" s="99">
        <v>1.7325807636697848</v>
      </c>
      <c r="Q103" s="99">
        <v>3.7340758357856036</v>
      </c>
      <c r="R103" s="99">
        <v>3.8983603981901211</v>
      </c>
      <c r="S103" s="99">
        <v>5.4075343680295447</v>
      </c>
      <c r="T103" s="99">
        <v>2.6708206423056837</v>
      </c>
      <c r="U103" s="99">
        <v>4.117840815879763</v>
      </c>
      <c r="V103" s="99">
        <v>1.3358851691374685</v>
      </c>
      <c r="W103" s="99">
        <v>2.0754252126322679</v>
      </c>
      <c r="X103" s="99">
        <v>2.19357188526411</v>
      </c>
      <c r="Y103" s="99">
        <v>20.643656865010829</v>
      </c>
      <c r="Z103" s="99">
        <v>5.3330986484452279</v>
      </c>
      <c r="AA103" s="99">
        <v>2.9066769920533821</v>
      </c>
      <c r="AB103" s="99">
        <v>1.2479466746541321</v>
      </c>
      <c r="AC103" s="99">
        <v>3.4191441477696571</v>
      </c>
      <c r="AD103" s="99">
        <v>2.357321199402246</v>
      </c>
      <c r="AE103" s="92">
        <v>871.33743344008803</v>
      </c>
      <c r="AF103" s="92">
        <v>340275.20345620532</v>
      </c>
      <c r="AG103" s="100">
        <v>5.2168693653096048</v>
      </c>
      <c r="AH103" s="92">
        <v>1409.8006378513551</v>
      </c>
      <c r="AI103" s="99" t="s">
        <v>837</v>
      </c>
      <c r="AJ103" s="99">
        <v>112.86267106689715</v>
      </c>
      <c r="AK103" s="99">
        <v>52.436606461750472</v>
      </c>
      <c r="AL103" s="99">
        <v>165.3</v>
      </c>
      <c r="AM103" s="99">
        <v>189.25964517735954</v>
      </c>
      <c r="AN103" s="99">
        <v>61.045138016600546</v>
      </c>
      <c r="AO103" s="101">
        <v>3.6897393128276663</v>
      </c>
      <c r="AP103" s="99">
        <v>99.925449676449688</v>
      </c>
      <c r="AQ103" s="99">
        <v>139.80711946052003</v>
      </c>
      <c r="AR103" s="99">
        <v>101.9830852155373</v>
      </c>
      <c r="AS103" s="99">
        <v>9.9188489918850742</v>
      </c>
      <c r="AT103" s="99">
        <v>490.06068187775895</v>
      </c>
      <c r="AU103" s="99">
        <v>5.2843103587451994</v>
      </c>
      <c r="AV103" s="99">
        <v>11.28608199599387</v>
      </c>
      <c r="AW103" s="99">
        <v>4.6538424591204386</v>
      </c>
      <c r="AX103" s="99">
        <v>26.590864140410936</v>
      </c>
      <c r="AY103" s="99">
        <v>34.877799622319252</v>
      </c>
      <c r="AZ103" s="99">
        <v>2.4421344512023744</v>
      </c>
      <c r="BA103" s="99">
        <v>1.4135367910603773</v>
      </c>
      <c r="BB103" s="99">
        <v>12.307266823432684</v>
      </c>
      <c r="BC103" s="99">
        <v>27.916580522996053</v>
      </c>
      <c r="BD103" s="99">
        <v>23.4190426262243</v>
      </c>
      <c r="BE103" s="99">
        <v>30.224460282164728</v>
      </c>
      <c r="BF103" s="99">
        <v>81.590788592119509</v>
      </c>
      <c r="BG103" s="99">
        <v>12.666236335795569</v>
      </c>
      <c r="BH103" s="99">
        <v>12.137240220319221</v>
      </c>
      <c r="BI103" s="99">
        <v>13.967834996742267</v>
      </c>
      <c r="BJ103" s="99">
        <v>2.5770130728359186</v>
      </c>
      <c r="BK103" s="99">
        <v>61.622012104161513</v>
      </c>
      <c r="BL103" s="99">
        <v>9.9003423657878713</v>
      </c>
      <c r="BM103" s="99">
        <v>9.4130966715057767</v>
      </c>
    </row>
    <row r="104" spans="1:65" x14ac:dyDescent="0.25">
      <c r="A104" s="13">
        <v>1919340300</v>
      </c>
      <c r="B104" s="14" t="s">
        <v>355</v>
      </c>
      <c r="C104" s="14" t="s">
        <v>362</v>
      </c>
      <c r="D104" s="14" t="s">
        <v>363</v>
      </c>
      <c r="E104" s="99">
        <v>13.5875</v>
      </c>
      <c r="F104" s="99">
        <v>4.8075000000000001</v>
      </c>
      <c r="G104" s="99">
        <v>5.6624999999999996</v>
      </c>
      <c r="H104" s="99">
        <v>1.97</v>
      </c>
      <c r="I104" s="99">
        <v>1.1825000000000001</v>
      </c>
      <c r="J104" s="99">
        <v>3.0925000000000002</v>
      </c>
      <c r="K104" s="99">
        <v>2.7474999999999996</v>
      </c>
      <c r="L104" s="99">
        <v>1.4375</v>
      </c>
      <c r="M104" s="99">
        <v>4.7074999999999996</v>
      </c>
      <c r="N104" s="99">
        <v>3.7375000000000003</v>
      </c>
      <c r="O104" s="99">
        <v>0.53176229508196726</v>
      </c>
      <c r="P104" s="99">
        <v>1.9100000000000001</v>
      </c>
      <c r="Q104" s="99">
        <v>4.6275000000000004</v>
      </c>
      <c r="R104" s="99">
        <v>3.9924999999999997</v>
      </c>
      <c r="S104" s="99">
        <v>6.0474999999999994</v>
      </c>
      <c r="T104" s="99">
        <v>2.9949999999999997</v>
      </c>
      <c r="U104" s="99">
        <v>5.5249999999999995</v>
      </c>
      <c r="V104" s="99">
        <v>1.6949999999999998</v>
      </c>
      <c r="W104" s="99">
        <v>2.1225000000000001</v>
      </c>
      <c r="X104" s="99">
        <v>2.5024999999999999</v>
      </c>
      <c r="Y104" s="99">
        <v>21.240000000000002</v>
      </c>
      <c r="Z104" s="99">
        <v>5.9225000000000003</v>
      </c>
      <c r="AA104" s="99">
        <v>3.5825</v>
      </c>
      <c r="AB104" s="99">
        <v>1.5025000000000002</v>
      </c>
      <c r="AC104" s="99">
        <v>3.8425000000000002</v>
      </c>
      <c r="AD104" s="99">
        <v>2.3774999999999995</v>
      </c>
      <c r="AE104" s="92">
        <v>1038.3425</v>
      </c>
      <c r="AF104" s="92">
        <v>291364.75</v>
      </c>
      <c r="AG104" s="100">
        <v>5.2480416666667109</v>
      </c>
      <c r="AH104" s="92">
        <v>1218.5949721033312</v>
      </c>
      <c r="AI104" s="99" t="s">
        <v>837</v>
      </c>
      <c r="AJ104" s="99">
        <v>86.925092122000109</v>
      </c>
      <c r="AK104" s="99">
        <v>59.981921004061547</v>
      </c>
      <c r="AL104" s="99">
        <v>146.91</v>
      </c>
      <c r="AM104" s="99">
        <v>198.47699999999998</v>
      </c>
      <c r="AN104" s="99">
        <v>59.5</v>
      </c>
      <c r="AO104" s="101">
        <v>3.4526874999999997</v>
      </c>
      <c r="AP104" s="99">
        <v>98.27000000000001</v>
      </c>
      <c r="AQ104" s="99">
        <v>142.1575</v>
      </c>
      <c r="AR104" s="99">
        <v>87.957499999999996</v>
      </c>
      <c r="AS104" s="99">
        <v>10.65</v>
      </c>
      <c r="AT104" s="99">
        <v>484.125</v>
      </c>
      <c r="AU104" s="99">
        <v>4.6274999999999995</v>
      </c>
      <c r="AV104" s="99">
        <v>11.577500000000001</v>
      </c>
      <c r="AW104" s="99">
        <v>4.4424999999999999</v>
      </c>
      <c r="AX104" s="99">
        <v>25.71</v>
      </c>
      <c r="AY104" s="99">
        <v>35.664999999999999</v>
      </c>
      <c r="AZ104" s="99">
        <v>2.54</v>
      </c>
      <c r="BA104" s="99">
        <v>1.2625</v>
      </c>
      <c r="BB104" s="99">
        <v>15.8475</v>
      </c>
      <c r="BC104" s="99">
        <v>37.557500000000005</v>
      </c>
      <c r="BD104" s="99">
        <v>26.032499999999999</v>
      </c>
      <c r="BE104" s="99">
        <v>33.99</v>
      </c>
      <c r="BF104" s="99">
        <v>94.5</v>
      </c>
      <c r="BG104" s="99">
        <v>17.393333333333334</v>
      </c>
      <c r="BH104" s="99">
        <v>11.1875</v>
      </c>
      <c r="BI104" s="99">
        <v>15.137499999999999</v>
      </c>
      <c r="BJ104" s="99">
        <v>3.02</v>
      </c>
      <c r="BK104" s="99">
        <v>42.82</v>
      </c>
      <c r="BL104" s="99">
        <v>9.7650000000000006</v>
      </c>
      <c r="BM104" s="99">
        <v>9.77</v>
      </c>
    </row>
    <row r="105" spans="1:65" x14ac:dyDescent="0.25">
      <c r="A105" s="13">
        <v>1919780330</v>
      </c>
      <c r="B105" s="14" t="s">
        <v>355</v>
      </c>
      <c r="C105" s="14" t="s">
        <v>820</v>
      </c>
      <c r="D105" s="14" t="s">
        <v>821</v>
      </c>
      <c r="E105" s="99">
        <v>11.9925</v>
      </c>
      <c r="F105" s="99">
        <v>4.3025000000000002</v>
      </c>
      <c r="G105" s="99">
        <v>4.7650000000000006</v>
      </c>
      <c r="H105" s="99">
        <v>2.0875000000000004</v>
      </c>
      <c r="I105" s="99">
        <v>1.05</v>
      </c>
      <c r="J105" s="99">
        <v>3.2949999999999999</v>
      </c>
      <c r="K105" s="99">
        <v>2.9</v>
      </c>
      <c r="L105" s="99">
        <v>1.2775000000000001</v>
      </c>
      <c r="M105" s="99">
        <v>4.1575000000000006</v>
      </c>
      <c r="N105" s="99">
        <v>3.3925000000000001</v>
      </c>
      <c r="O105" s="99">
        <v>0.61258196721311475</v>
      </c>
      <c r="P105" s="99">
        <v>1.8574999999999999</v>
      </c>
      <c r="Q105" s="99">
        <v>3.9750000000000001</v>
      </c>
      <c r="R105" s="99">
        <v>3.6950000000000003</v>
      </c>
      <c r="S105" s="99">
        <v>5.3875000000000002</v>
      </c>
      <c r="T105" s="99">
        <v>2.6425000000000001</v>
      </c>
      <c r="U105" s="99">
        <v>4.8550000000000004</v>
      </c>
      <c r="V105" s="99">
        <v>1.3525</v>
      </c>
      <c r="W105" s="99">
        <v>2.0175000000000001</v>
      </c>
      <c r="X105" s="99">
        <v>2.1350000000000002</v>
      </c>
      <c r="Y105" s="99">
        <v>20.350000000000001</v>
      </c>
      <c r="Z105" s="99">
        <v>5.8075000000000001</v>
      </c>
      <c r="AA105" s="99">
        <v>3.1100000000000003</v>
      </c>
      <c r="AB105" s="99">
        <v>1.4</v>
      </c>
      <c r="AC105" s="99">
        <v>3.03</v>
      </c>
      <c r="AD105" s="99">
        <v>2.4125000000000001</v>
      </c>
      <c r="AE105" s="92">
        <v>750.37500000000011</v>
      </c>
      <c r="AF105" s="92">
        <v>340827.5</v>
      </c>
      <c r="AG105" s="100">
        <v>5.1500000000000572</v>
      </c>
      <c r="AH105" s="92">
        <v>1407.1475242616</v>
      </c>
      <c r="AI105" s="99" t="s">
        <v>837</v>
      </c>
      <c r="AJ105" s="99">
        <v>80.406490397744292</v>
      </c>
      <c r="AK105" s="99">
        <v>57.408843515111599</v>
      </c>
      <c r="AL105" s="99">
        <v>137.82</v>
      </c>
      <c r="AM105" s="99">
        <v>188.00700000000001</v>
      </c>
      <c r="AN105" s="99">
        <v>51.74</v>
      </c>
      <c r="AO105" s="101">
        <v>3.298775</v>
      </c>
      <c r="AP105" s="99">
        <v>120.2075</v>
      </c>
      <c r="AQ105" s="99">
        <v>132.38749999999999</v>
      </c>
      <c r="AR105" s="99">
        <v>91.907499999999999</v>
      </c>
      <c r="AS105" s="99">
        <v>9.9700000000000006</v>
      </c>
      <c r="AT105" s="99">
        <v>484.44749999999999</v>
      </c>
      <c r="AU105" s="99">
        <v>4.6675000000000004</v>
      </c>
      <c r="AV105" s="99">
        <v>11.2675</v>
      </c>
      <c r="AW105" s="99">
        <v>4.5724999999999998</v>
      </c>
      <c r="AX105" s="99">
        <v>18.947499999999998</v>
      </c>
      <c r="AY105" s="99">
        <v>39.677500000000002</v>
      </c>
      <c r="AZ105" s="99">
        <v>2.415</v>
      </c>
      <c r="BA105" s="99">
        <v>1.2025000000000001</v>
      </c>
      <c r="BB105" s="99">
        <v>14.815000000000001</v>
      </c>
      <c r="BC105" s="99">
        <v>39.725000000000001</v>
      </c>
      <c r="BD105" s="99">
        <v>25.775000000000002</v>
      </c>
      <c r="BE105" s="99">
        <v>33.502499999999998</v>
      </c>
      <c r="BF105" s="99">
        <v>90.839999999999989</v>
      </c>
      <c r="BG105" s="99">
        <v>12.74</v>
      </c>
      <c r="BH105" s="99">
        <v>10.0975</v>
      </c>
      <c r="BI105" s="99">
        <v>21.072499999999998</v>
      </c>
      <c r="BJ105" s="99">
        <v>2.4500000000000002</v>
      </c>
      <c r="BK105" s="99">
        <v>44.757499999999993</v>
      </c>
      <c r="BL105" s="99">
        <v>9.98</v>
      </c>
      <c r="BM105" s="99">
        <v>8.9349999999999987</v>
      </c>
    </row>
    <row r="106" spans="1:65" x14ac:dyDescent="0.25">
      <c r="A106" s="13">
        <v>1920220360</v>
      </c>
      <c r="B106" s="14" t="s">
        <v>355</v>
      </c>
      <c r="C106" s="14" t="s">
        <v>364</v>
      </c>
      <c r="D106" s="14" t="s">
        <v>365</v>
      </c>
      <c r="E106" s="99">
        <v>13.985892741561711</v>
      </c>
      <c r="F106" s="99">
        <v>4.7134569288187738</v>
      </c>
      <c r="G106" s="99">
        <v>5.2340768260513171</v>
      </c>
      <c r="H106" s="99">
        <v>1.4212989031248715</v>
      </c>
      <c r="I106" s="99">
        <v>1.0223086554679122</v>
      </c>
      <c r="J106" s="99">
        <v>3.1068450524717939</v>
      </c>
      <c r="K106" s="99">
        <v>2.6412186253485332</v>
      </c>
      <c r="L106" s="99">
        <v>1.3936543835359712</v>
      </c>
      <c r="M106" s="99">
        <v>3.8829273697370157</v>
      </c>
      <c r="N106" s="99">
        <v>3.3079297394665077</v>
      </c>
      <c r="O106" s="99">
        <v>0.61023561508527124</v>
      </c>
      <c r="P106" s="99">
        <v>1.7843087689731141</v>
      </c>
      <c r="Q106" s="99">
        <v>4.1084613958731548</v>
      </c>
      <c r="R106" s="99">
        <v>4.1522081071947534</v>
      </c>
      <c r="S106" s="99">
        <v>5.5116780503078662</v>
      </c>
      <c r="T106" s="99">
        <v>2.8979717821884443</v>
      </c>
      <c r="U106" s="99">
        <v>4.2390981951167435</v>
      </c>
      <c r="V106" s="99">
        <v>1.2878990009889295</v>
      </c>
      <c r="W106" s="99">
        <v>2.0910153488230385</v>
      </c>
      <c r="X106" s="99">
        <v>2.1024309791817188</v>
      </c>
      <c r="Y106" s="99">
        <v>18.977415257302702</v>
      </c>
      <c r="Z106" s="99">
        <v>5.9323160919767215</v>
      </c>
      <c r="AA106" s="99">
        <v>2.9785339153238803</v>
      </c>
      <c r="AB106" s="99">
        <v>1.0625643033046968</v>
      </c>
      <c r="AC106" s="99">
        <v>3.3143143673346387</v>
      </c>
      <c r="AD106" s="99">
        <v>2.3337135220268528</v>
      </c>
      <c r="AE106" s="92">
        <v>967.79125703445561</v>
      </c>
      <c r="AF106" s="92">
        <v>334967.49431152036</v>
      </c>
      <c r="AG106" s="100">
        <v>5.0746999401519837</v>
      </c>
      <c r="AH106" s="92">
        <v>1376.7429243640195</v>
      </c>
      <c r="AI106" s="99" t="s">
        <v>837</v>
      </c>
      <c r="AJ106" s="99">
        <v>118.05466567410602</v>
      </c>
      <c r="AK106" s="99">
        <v>49.750702150382082</v>
      </c>
      <c r="AL106" s="99">
        <v>167.8</v>
      </c>
      <c r="AM106" s="99">
        <v>187.13455086546435</v>
      </c>
      <c r="AN106" s="99">
        <v>64.430603213650187</v>
      </c>
      <c r="AO106" s="101">
        <v>3.7036209464745387</v>
      </c>
      <c r="AP106" s="99">
        <v>115.8490431631173</v>
      </c>
      <c r="AQ106" s="99">
        <v>154.4929241006607</v>
      </c>
      <c r="AR106" s="99">
        <v>89.053544400492669</v>
      </c>
      <c r="AS106" s="99">
        <v>11.27447803298902</v>
      </c>
      <c r="AT106" s="99">
        <v>473.17138748068783</v>
      </c>
      <c r="AU106" s="99">
        <v>5.1896543173168919</v>
      </c>
      <c r="AV106" s="99">
        <v>13.488531147923986</v>
      </c>
      <c r="AW106" s="99">
        <v>4.2178717400508674</v>
      </c>
      <c r="AX106" s="99">
        <v>18.948486871252399</v>
      </c>
      <c r="AY106" s="99">
        <v>31.04888475635607</v>
      </c>
      <c r="AZ106" s="99">
        <v>2.5377574463802932</v>
      </c>
      <c r="BA106" s="99">
        <v>1.3072656575413069</v>
      </c>
      <c r="BB106" s="99">
        <v>13.522001575168417</v>
      </c>
      <c r="BC106" s="99">
        <v>36.24037338527144</v>
      </c>
      <c r="BD106" s="99">
        <v>22.865084552027604</v>
      </c>
      <c r="BE106" s="99">
        <v>27.875311240543457</v>
      </c>
      <c r="BF106" s="99">
        <v>117.40787064762691</v>
      </c>
      <c r="BG106" s="99">
        <v>11.312134115991535</v>
      </c>
      <c r="BH106" s="99">
        <v>8.5325109700644344</v>
      </c>
      <c r="BI106" s="99">
        <v>14.108598745422317</v>
      </c>
      <c r="BJ106" s="99">
        <v>3.0315939091125053</v>
      </c>
      <c r="BK106" s="99">
        <v>58.723964285528226</v>
      </c>
      <c r="BL106" s="99">
        <v>9.9476649519843185</v>
      </c>
      <c r="BM106" s="99">
        <v>11.328642842707241</v>
      </c>
    </row>
    <row r="107" spans="1:65" x14ac:dyDescent="0.25">
      <c r="A107" s="13">
        <v>1926980500</v>
      </c>
      <c r="B107" s="14" t="s">
        <v>355</v>
      </c>
      <c r="C107" s="14" t="s">
        <v>366</v>
      </c>
      <c r="D107" s="14" t="s">
        <v>367</v>
      </c>
      <c r="E107" s="99">
        <v>14.564113776717562</v>
      </c>
      <c r="F107" s="99">
        <v>5.2938544406321322</v>
      </c>
      <c r="G107" s="99">
        <v>4.8906782239347386</v>
      </c>
      <c r="H107" s="99">
        <v>1.6877873403508232</v>
      </c>
      <c r="I107" s="99">
        <v>1.0360448394014279</v>
      </c>
      <c r="J107" s="99">
        <v>3.0700099796360121</v>
      </c>
      <c r="K107" s="99">
        <v>2.6984266890975759</v>
      </c>
      <c r="L107" s="99">
        <v>1.4306798657634523</v>
      </c>
      <c r="M107" s="99">
        <v>4.1121834747483863</v>
      </c>
      <c r="N107" s="99">
        <v>3.252200934679331</v>
      </c>
      <c r="O107" s="99">
        <v>0.60656854061677834</v>
      </c>
      <c r="P107" s="99">
        <v>1.6884626029358356</v>
      </c>
      <c r="Q107" s="99">
        <v>3.7733399981663034</v>
      </c>
      <c r="R107" s="99">
        <v>3.8286460107466804</v>
      </c>
      <c r="S107" s="99">
        <v>5.2959144097114308</v>
      </c>
      <c r="T107" s="99">
        <v>2.7227994123777366</v>
      </c>
      <c r="U107" s="99">
        <v>4.2811606801639766</v>
      </c>
      <c r="V107" s="99">
        <v>1.3116037718014733</v>
      </c>
      <c r="W107" s="99">
        <v>2.0396453513072794</v>
      </c>
      <c r="X107" s="99">
        <v>2.0918656614809716</v>
      </c>
      <c r="Y107" s="99">
        <v>18.999403244906947</v>
      </c>
      <c r="Z107" s="99">
        <v>5.4945789931903164</v>
      </c>
      <c r="AA107" s="99">
        <v>2.8293407734233069</v>
      </c>
      <c r="AB107" s="99">
        <v>1.3917113308594078</v>
      </c>
      <c r="AC107" s="99">
        <v>3.3374300399347132</v>
      </c>
      <c r="AD107" s="99">
        <v>2.3471721366878491</v>
      </c>
      <c r="AE107" s="92">
        <v>1035.987131343484</v>
      </c>
      <c r="AF107" s="92">
        <v>372217.33427213837</v>
      </c>
      <c r="AG107" s="100">
        <v>5.1856193653096092</v>
      </c>
      <c r="AH107" s="92">
        <v>1539.9166370420726</v>
      </c>
      <c r="AI107" s="99" t="s">
        <v>837</v>
      </c>
      <c r="AJ107" s="99">
        <v>81.617618405053818</v>
      </c>
      <c r="AK107" s="99">
        <v>55.599892047148252</v>
      </c>
      <c r="AL107" s="99">
        <v>137.22</v>
      </c>
      <c r="AM107" s="99">
        <v>187.76343880903298</v>
      </c>
      <c r="AN107" s="99">
        <v>74.572820693883415</v>
      </c>
      <c r="AO107" s="101">
        <v>3.7216852450085076</v>
      </c>
      <c r="AP107" s="99">
        <v>128.84247075358451</v>
      </c>
      <c r="AQ107" s="99">
        <v>133.86997986925212</v>
      </c>
      <c r="AR107" s="99">
        <v>90.644111017400292</v>
      </c>
      <c r="AS107" s="99">
        <v>10.008662764328196</v>
      </c>
      <c r="AT107" s="99">
        <v>487.5902996343001</v>
      </c>
      <c r="AU107" s="99">
        <v>5.1699723464067606</v>
      </c>
      <c r="AV107" s="99">
        <v>11.291081995993871</v>
      </c>
      <c r="AW107" s="99">
        <v>4.6140253404080696</v>
      </c>
      <c r="AX107" s="99">
        <v>24.827591534036223</v>
      </c>
      <c r="AY107" s="99">
        <v>43.01948264111909</v>
      </c>
      <c r="AZ107" s="99">
        <v>2.4877442200024733</v>
      </c>
      <c r="BA107" s="99">
        <v>1.2201627555734897</v>
      </c>
      <c r="BB107" s="99">
        <v>12.033740712551932</v>
      </c>
      <c r="BC107" s="99">
        <v>28.742099528366133</v>
      </c>
      <c r="BD107" s="99">
        <v>23.615337608452322</v>
      </c>
      <c r="BE107" s="99">
        <v>26.570869104273989</v>
      </c>
      <c r="BF107" s="99">
        <v>150.87923527031199</v>
      </c>
      <c r="BG107" s="99">
        <v>10.042872002272832</v>
      </c>
      <c r="BH107" s="99">
        <v>11.785732974600078</v>
      </c>
      <c r="BI107" s="99">
        <v>18.523184086466728</v>
      </c>
      <c r="BJ107" s="99">
        <v>2.3480395052425473</v>
      </c>
      <c r="BK107" s="99">
        <v>53.215557707205384</v>
      </c>
      <c r="BL107" s="99">
        <v>9.8166128160197097</v>
      </c>
      <c r="BM107" s="99">
        <v>9.2399745345464694</v>
      </c>
    </row>
    <row r="108" spans="1:65" x14ac:dyDescent="0.25">
      <c r="A108" s="13">
        <v>1932380650</v>
      </c>
      <c r="B108" s="14" t="s">
        <v>355</v>
      </c>
      <c r="C108" s="14" t="s">
        <v>368</v>
      </c>
      <c r="D108" s="14" t="s">
        <v>369</v>
      </c>
      <c r="E108" s="99">
        <v>14.031743891446759</v>
      </c>
      <c r="F108" s="99">
        <v>4.7750654966085051</v>
      </c>
      <c r="G108" s="99">
        <v>4.6499320382602365</v>
      </c>
      <c r="H108" s="99">
        <v>1.8896167423849675</v>
      </c>
      <c r="I108" s="99">
        <v>1.0610046283510628</v>
      </c>
      <c r="J108" s="99">
        <v>3.0354589884254723</v>
      </c>
      <c r="K108" s="99">
        <v>3.0418481163429254</v>
      </c>
      <c r="L108" s="99">
        <v>1.3980934268393539</v>
      </c>
      <c r="M108" s="99">
        <v>3.8500022818686706</v>
      </c>
      <c r="N108" s="99">
        <v>3.2405568161997569</v>
      </c>
      <c r="O108" s="99">
        <v>0.59257331519991452</v>
      </c>
      <c r="P108" s="99">
        <v>1.7819256187357251</v>
      </c>
      <c r="Q108" s="99">
        <v>3.8142824993486126</v>
      </c>
      <c r="R108" s="99">
        <v>3.6450903998110822</v>
      </c>
      <c r="S108" s="99">
        <v>5.2961135076549626</v>
      </c>
      <c r="T108" s="99">
        <v>2.7568433876052292</v>
      </c>
      <c r="U108" s="99">
        <v>3.7239771459594988</v>
      </c>
      <c r="V108" s="99">
        <v>1.3589501924914134</v>
      </c>
      <c r="W108" s="99">
        <v>2.0086907064930806</v>
      </c>
      <c r="X108" s="99">
        <v>1.9507593634953597</v>
      </c>
      <c r="Y108" s="99">
        <v>19.82261358461334</v>
      </c>
      <c r="Z108" s="99">
        <v>5.111542491158577</v>
      </c>
      <c r="AA108" s="99">
        <v>3.1189485815159221</v>
      </c>
      <c r="AB108" s="99">
        <v>1.3871688587574835</v>
      </c>
      <c r="AC108" s="99">
        <v>2.7106613776383175</v>
      </c>
      <c r="AD108" s="99">
        <v>2.2081575348359364</v>
      </c>
      <c r="AE108" s="92">
        <v>959.76887289113154</v>
      </c>
      <c r="AF108" s="92">
        <v>324413.75748678512</v>
      </c>
      <c r="AG108" s="100">
        <v>4.8871591023902852</v>
      </c>
      <c r="AH108" s="92">
        <v>1293.7532549784239</v>
      </c>
      <c r="AI108" s="99" t="s">
        <v>837</v>
      </c>
      <c r="AJ108" s="99">
        <v>125.85690055328337</v>
      </c>
      <c r="AK108" s="99">
        <v>89.878360620246411</v>
      </c>
      <c r="AL108" s="99">
        <v>215.74</v>
      </c>
      <c r="AM108" s="99">
        <v>188.83102848325558</v>
      </c>
      <c r="AN108" s="99">
        <v>57.122084883118688</v>
      </c>
      <c r="AO108" s="101">
        <v>3.3120844935717835</v>
      </c>
      <c r="AP108" s="99">
        <v>90.246918903503769</v>
      </c>
      <c r="AQ108" s="99">
        <v>151.60701268762324</v>
      </c>
      <c r="AR108" s="99">
        <v>102.80717813738619</v>
      </c>
      <c r="AS108" s="99">
        <v>10.756790338285953</v>
      </c>
      <c r="AT108" s="99">
        <v>436.60964735606899</v>
      </c>
      <c r="AU108" s="99">
        <v>4.9844635283582015</v>
      </c>
      <c r="AV108" s="99">
        <v>11.241164286910912</v>
      </c>
      <c r="AW108" s="99">
        <v>5.0930619767505316</v>
      </c>
      <c r="AX108" s="99">
        <v>32.795610680870517</v>
      </c>
      <c r="AY108" s="99">
        <v>30.73279031482987</v>
      </c>
      <c r="AZ108" s="99">
        <v>2.3139664180786799</v>
      </c>
      <c r="BA108" s="99">
        <v>1.2356048296198634</v>
      </c>
      <c r="BB108" s="99">
        <v>16.194750802154516</v>
      </c>
      <c r="BC108" s="99">
        <v>40.942792804200977</v>
      </c>
      <c r="BD108" s="99">
        <v>27.910758296847174</v>
      </c>
      <c r="BE108" s="99">
        <v>37.318516306675384</v>
      </c>
      <c r="BF108" s="99">
        <v>94.658959094566626</v>
      </c>
      <c r="BG108" s="99">
        <v>7.8827494374414622</v>
      </c>
      <c r="BH108" s="99">
        <v>9.9157323697208781</v>
      </c>
      <c r="BI108" s="99">
        <v>10.808495093828128</v>
      </c>
      <c r="BJ108" s="99">
        <v>2.348719934406557</v>
      </c>
      <c r="BK108" s="99">
        <v>43.234439884829214</v>
      </c>
      <c r="BL108" s="99">
        <v>9.3239360946869354</v>
      </c>
      <c r="BM108" s="99">
        <v>8.7300513223551661</v>
      </c>
    </row>
    <row r="109" spans="1:65" x14ac:dyDescent="0.25">
      <c r="A109" s="13">
        <v>1943580759</v>
      </c>
      <c r="B109" s="14" t="s">
        <v>355</v>
      </c>
      <c r="C109" s="14" t="s">
        <v>370</v>
      </c>
      <c r="D109" s="14" t="s">
        <v>371</v>
      </c>
      <c r="E109" s="99">
        <v>11.850681743313451</v>
      </c>
      <c r="F109" s="99">
        <v>5.8982722865604815</v>
      </c>
      <c r="G109" s="99">
        <v>4.7596172600462268</v>
      </c>
      <c r="H109" s="99">
        <v>1.203417995313826</v>
      </c>
      <c r="I109" s="99">
        <v>1.0119351840388837</v>
      </c>
      <c r="J109" s="99">
        <v>3.8486781604789275</v>
      </c>
      <c r="K109" s="99">
        <v>3.4646967693783832</v>
      </c>
      <c r="L109" s="99">
        <v>1.2326924164982132</v>
      </c>
      <c r="M109" s="99">
        <v>4.1289876619593038</v>
      </c>
      <c r="N109" s="99">
        <v>3.8770341938583632</v>
      </c>
      <c r="O109" s="99">
        <v>0.75532324898897896</v>
      </c>
      <c r="P109" s="99">
        <v>1.6242689573361948</v>
      </c>
      <c r="Q109" s="99">
        <v>3.267191416529398</v>
      </c>
      <c r="R109" s="99">
        <v>4.143678419279504</v>
      </c>
      <c r="S109" s="99">
        <v>6.0587741601074852</v>
      </c>
      <c r="T109" s="99">
        <v>3.5090374985869426</v>
      </c>
      <c r="U109" s="99">
        <v>4.6765680043432969</v>
      </c>
      <c r="V109" s="99">
        <v>1.3449600408017564</v>
      </c>
      <c r="W109" s="99">
        <v>2.060581607716113</v>
      </c>
      <c r="X109" s="99">
        <v>1.8430266000378217</v>
      </c>
      <c r="Y109" s="99">
        <v>18.556859104867733</v>
      </c>
      <c r="Z109" s="99">
        <v>5.9340580168184651</v>
      </c>
      <c r="AA109" s="99">
        <v>3.0051685723877708</v>
      </c>
      <c r="AB109" s="99">
        <v>1.4753857446332317</v>
      </c>
      <c r="AC109" s="99">
        <v>3.3885709465092599</v>
      </c>
      <c r="AD109" s="99">
        <v>2.3450588020387872</v>
      </c>
      <c r="AE109" s="92">
        <v>1107.183404499403</v>
      </c>
      <c r="AF109" s="92">
        <v>296308.01141663804</v>
      </c>
      <c r="AG109" s="100">
        <v>5.2595353926124613</v>
      </c>
      <c r="AH109" s="92">
        <v>1234.6843452289297</v>
      </c>
      <c r="AI109" s="99" t="s">
        <v>837</v>
      </c>
      <c r="AJ109" s="99">
        <v>82.395098654546615</v>
      </c>
      <c r="AK109" s="99">
        <v>55.074582454539609</v>
      </c>
      <c r="AL109" s="99">
        <v>137.47</v>
      </c>
      <c r="AM109" s="99">
        <v>188.83102848325558</v>
      </c>
      <c r="AN109" s="99">
        <v>46.375623929092157</v>
      </c>
      <c r="AO109" s="101">
        <v>3.7779031772363556</v>
      </c>
      <c r="AP109" s="99">
        <v>105.69463066941736</v>
      </c>
      <c r="AQ109" s="99">
        <v>144.63323015614276</v>
      </c>
      <c r="AR109" s="99">
        <v>108.64285740844393</v>
      </c>
      <c r="AS109" s="99">
        <v>10.546790338285954</v>
      </c>
      <c r="AT109" s="99">
        <v>470.00837938622749</v>
      </c>
      <c r="AU109" s="99">
        <v>4.9066457874187259</v>
      </c>
      <c r="AV109" s="99">
        <v>10.513705107905487</v>
      </c>
      <c r="AW109" s="99">
        <v>4.5593607247164334</v>
      </c>
      <c r="AX109" s="99">
        <v>20.140812427975757</v>
      </c>
      <c r="AY109" s="99">
        <v>27.918361761315168</v>
      </c>
      <c r="AZ109" s="99">
        <v>3.1380099727895789</v>
      </c>
      <c r="BA109" s="99">
        <v>1.3521713092942906</v>
      </c>
      <c r="BB109" s="99">
        <v>16.963008689856501</v>
      </c>
      <c r="BC109" s="99">
        <v>31.598564897873082</v>
      </c>
      <c r="BD109" s="99">
        <v>25.759852181218729</v>
      </c>
      <c r="BE109" s="99">
        <v>28.378241868292079</v>
      </c>
      <c r="BF109" s="99">
        <v>87.181523036703751</v>
      </c>
      <c r="BG109" s="99">
        <v>6.6110848126654274</v>
      </c>
      <c r="BH109" s="99">
        <v>10.248568310154313</v>
      </c>
      <c r="BI109" s="99">
        <v>14.651492640742195</v>
      </c>
      <c r="BJ109" s="99">
        <v>2.6566934541722271</v>
      </c>
      <c r="BK109" s="99">
        <v>46.993084162287616</v>
      </c>
      <c r="BL109" s="99">
        <v>9.6483370597177611</v>
      </c>
      <c r="BM109" s="99">
        <v>11.621981550935093</v>
      </c>
    </row>
    <row r="110" spans="1:65" x14ac:dyDescent="0.25">
      <c r="A110" s="13">
        <v>1947940900</v>
      </c>
      <c r="B110" s="14" t="s">
        <v>355</v>
      </c>
      <c r="C110" s="14" t="s">
        <v>372</v>
      </c>
      <c r="D110" s="14" t="s">
        <v>373</v>
      </c>
      <c r="E110" s="99">
        <v>13.59</v>
      </c>
      <c r="F110" s="99">
        <v>4.9874999999999998</v>
      </c>
      <c r="G110" s="99">
        <v>4.9399999999999995</v>
      </c>
      <c r="H110" s="99">
        <v>1.5725</v>
      </c>
      <c r="I110" s="99">
        <v>1.1025</v>
      </c>
      <c r="J110" s="99">
        <v>2.86</v>
      </c>
      <c r="K110" s="99">
        <v>2.6025</v>
      </c>
      <c r="L110" s="99">
        <v>1.3075000000000001</v>
      </c>
      <c r="M110" s="99">
        <v>4.1074999999999999</v>
      </c>
      <c r="N110" s="99">
        <v>3.4699999999999998</v>
      </c>
      <c r="O110" s="99">
        <v>0.54426229508196722</v>
      </c>
      <c r="P110" s="99">
        <v>1.77</v>
      </c>
      <c r="Q110" s="99">
        <v>3.6725000000000003</v>
      </c>
      <c r="R110" s="99">
        <v>3.7549999999999999</v>
      </c>
      <c r="S110" s="99">
        <v>5.0975000000000001</v>
      </c>
      <c r="T110" s="99">
        <v>2.665</v>
      </c>
      <c r="U110" s="99">
        <v>4.3975</v>
      </c>
      <c r="V110" s="99">
        <v>1.3075000000000001</v>
      </c>
      <c r="W110" s="99">
        <v>1.8225</v>
      </c>
      <c r="X110" s="99">
        <v>1.9449999999999998</v>
      </c>
      <c r="Y110" s="99">
        <v>18.8675</v>
      </c>
      <c r="Z110" s="99">
        <v>5.1950000000000003</v>
      </c>
      <c r="AA110" s="99">
        <v>3.05</v>
      </c>
      <c r="AB110" s="99">
        <v>1.1375000000000002</v>
      </c>
      <c r="AC110" s="99">
        <v>3.3050000000000002</v>
      </c>
      <c r="AD110" s="99">
        <v>2.335</v>
      </c>
      <c r="AE110" s="92">
        <v>938.88</v>
      </c>
      <c r="AF110" s="92">
        <v>404523.5</v>
      </c>
      <c r="AG110" s="100">
        <v>5.0145833333333769</v>
      </c>
      <c r="AH110" s="92">
        <v>1644.7269820650899</v>
      </c>
      <c r="AI110" s="99" t="s">
        <v>837</v>
      </c>
      <c r="AJ110" s="99">
        <v>81.278443039161701</v>
      </c>
      <c r="AK110" s="99">
        <v>71.361984668369189</v>
      </c>
      <c r="AL110" s="99">
        <v>152.63999999999999</v>
      </c>
      <c r="AM110" s="99">
        <v>188.4105375</v>
      </c>
      <c r="AN110" s="99">
        <v>50.414999999999992</v>
      </c>
      <c r="AO110" s="101">
        <v>3.4724166666666667</v>
      </c>
      <c r="AP110" s="99">
        <v>134</v>
      </c>
      <c r="AQ110" s="99">
        <v>136.625</v>
      </c>
      <c r="AR110" s="99">
        <v>88.894999999999996</v>
      </c>
      <c r="AS110" s="99">
        <v>10.135000000000002</v>
      </c>
      <c r="AT110" s="99">
        <v>493.74250000000001</v>
      </c>
      <c r="AU110" s="99">
        <v>3.9274999999999993</v>
      </c>
      <c r="AV110" s="99">
        <v>10.954999999999998</v>
      </c>
      <c r="AW110" s="99">
        <v>4.5150000000000006</v>
      </c>
      <c r="AX110" s="99">
        <v>17.8475</v>
      </c>
      <c r="AY110" s="99">
        <v>25.102499999999999</v>
      </c>
      <c r="AZ110" s="99">
        <v>2.3224999999999998</v>
      </c>
      <c r="BA110" s="99">
        <v>1.1825000000000001</v>
      </c>
      <c r="BB110" s="99">
        <v>12.3725</v>
      </c>
      <c r="BC110" s="99">
        <v>19.954999999999998</v>
      </c>
      <c r="BD110" s="99">
        <v>17.109999999999996</v>
      </c>
      <c r="BE110" s="99">
        <v>23.619999999999997</v>
      </c>
      <c r="BF110" s="99">
        <v>88.605000000000004</v>
      </c>
      <c r="BG110" s="99">
        <v>7.7658333333333331</v>
      </c>
      <c r="BH110" s="99">
        <v>12.1075</v>
      </c>
      <c r="BI110" s="99">
        <v>10.1675</v>
      </c>
      <c r="BJ110" s="99">
        <v>2.6399999999999997</v>
      </c>
      <c r="BK110" s="99">
        <v>42.587499999999999</v>
      </c>
      <c r="BL110" s="99">
        <v>9.4824999999999999</v>
      </c>
      <c r="BM110" s="99">
        <v>8.4175000000000004</v>
      </c>
    </row>
    <row r="111" spans="1:65" x14ac:dyDescent="0.25">
      <c r="A111" s="13">
        <v>2019980200</v>
      </c>
      <c r="B111" s="14" t="s">
        <v>374</v>
      </c>
      <c r="C111" s="14" t="s">
        <v>375</v>
      </c>
      <c r="D111" s="14" t="s">
        <v>376</v>
      </c>
      <c r="E111" s="99">
        <v>13.338177042226981</v>
      </c>
      <c r="F111" s="99">
        <v>4.962732252271886</v>
      </c>
      <c r="G111" s="99">
        <v>5.0415561782653731</v>
      </c>
      <c r="H111" s="99">
        <v>1.3444877917128866</v>
      </c>
      <c r="I111" s="99">
        <v>1.1209270820437442</v>
      </c>
      <c r="J111" s="99">
        <v>3.6560699027515016</v>
      </c>
      <c r="K111" s="99">
        <v>3.0810363379310726</v>
      </c>
      <c r="L111" s="99">
        <v>1.2529398906453615</v>
      </c>
      <c r="M111" s="99">
        <v>3.9203734842745375</v>
      </c>
      <c r="N111" s="99">
        <v>3.6467125400565408</v>
      </c>
      <c r="O111" s="99">
        <v>0.64394095057445533</v>
      </c>
      <c r="P111" s="99">
        <v>1.7513316218960067</v>
      </c>
      <c r="Q111" s="99">
        <v>4.0038843495268059</v>
      </c>
      <c r="R111" s="99">
        <v>4.2540734778028417</v>
      </c>
      <c r="S111" s="99">
        <v>5.6462631005947896</v>
      </c>
      <c r="T111" s="99">
        <v>3.1576569712568991</v>
      </c>
      <c r="U111" s="99">
        <v>4.8157725515833043</v>
      </c>
      <c r="V111" s="99">
        <v>1.5121167648319347</v>
      </c>
      <c r="W111" s="99">
        <v>2.2398361354679355</v>
      </c>
      <c r="X111" s="99">
        <v>1.8941045721581158</v>
      </c>
      <c r="Y111" s="99">
        <v>19.299496833484071</v>
      </c>
      <c r="Z111" s="99">
        <v>4.8417464134547714</v>
      </c>
      <c r="AA111" s="99">
        <v>3.1695454250624722</v>
      </c>
      <c r="AB111" s="99">
        <v>1.5853857446332318</v>
      </c>
      <c r="AC111" s="99">
        <v>3.2315016400456162</v>
      </c>
      <c r="AD111" s="99">
        <v>2.1227167471617565</v>
      </c>
      <c r="AE111" s="92">
        <v>849.25365469172118</v>
      </c>
      <c r="AF111" s="92">
        <v>279469.20842993469</v>
      </c>
      <c r="AG111" s="100">
        <v>5.4012136965989379</v>
      </c>
      <c r="AH111" s="92">
        <v>1184.1986499478542</v>
      </c>
      <c r="AI111" s="99" t="s">
        <v>837</v>
      </c>
      <c r="AJ111" s="99">
        <v>108.79061068558352</v>
      </c>
      <c r="AK111" s="99">
        <v>80.878797464187926</v>
      </c>
      <c r="AL111" s="99">
        <v>189.67000000000002</v>
      </c>
      <c r="AM111" s="99">
        <v>202.39943588686995</v>
      </c>
      <c r="AN111" s="99">
        <v>64.203804047820256</v>
      </c>
      <c r="AO111" s="101">
        <v>3.5341038956756963</v>
      </c>
      <c r="AP111" s="99">
        <v>146.76125302105879</v>
      </c>
      <c r="AQ111" s="99">
        <v>107.04554128721296</v>
      </c>
      <c r="AR111" s="99">
        <v>146.55966424439794</v>
      </c>
      <c r="AS111" s="99">
        <v>9.4657916828468913</v>
      </c>
      <c r="AT111" s="99">
        <v>456.60685904216427</v>
      </c>
      <c r="AU111" s="99">
        <v>5.557419176009514</v>
      </c>
      <c r="AV111" s="99">
        <v>10.232762257297889</v>
      </c>
      <c r="AW111" s="99">
        <v>5.1215955187562159</v>
      </c>
      <c r="AX111" s="99">
        <v>24.878650486336085</v>
      </c>
      <c r="AY111" s="99">
        <v>32.363151118952807</v>
      </c>
      <c r="AZ111" s="99">
        <v>2.4563493576545379</v>
      </c>
      <c r="BA111" s="99">
        <v>1.0441745655692991</v>
      </c>
      <c r="BB111" s="99">
        <v>10.222936443860037</v>
      </c>
      <c r="BC111" s="99">
        <v>32.914690322730635</v>
      </c>
      <c r="BD111" s="99">
        <v>32.751772740596643</v>
      </c>
      <c r="BE111" s="99">
        <v>36.977401844153263</v>
      </c>
      <c r="BF111" s="99">
        <v>74.460236495208548</v>
      </c>
      <c r="BG111" s="99">
        <v>8.1001719724882157</v>
      </c>
      <c r="BH111" s="99">
        <v>11.611256646555891</v>
      </c>
      <c r="BI111" s="99">
        <v>11.36476715207742</v>
      </c>
      <c r="BJ111" s="99">
        <v>2.6959700002503921</v>
      </c>
      <c r="BK111" s="99">
        <v>40.581544557715887</v>
      </c>
      <c r="BL111" s="99">
        <v>8.4550547248499726</v>
      </c>
      <c r="BM111" s="99">
        <v>10.771064413574113</v>
      </c>
    </row>
    <row r="112" spans="1:65" x14ac:dyDescent="0.25">
      <c r="A112" s="13">
        <v>2026740400</v>
      </c>
      <c r="B112" s="14" t="s">
        <v>374</v>
      </c>
      <c r="C112" s="14" t="s">
        <v>822</v>
      </c>
      <c r="D112" s="14" t="s">
        <v>823</v>
      </c>
      <c r="E112" s="99">
        <v>13.140027579018764</v>
      </c>
      <c r="F112" s="99">
        <v>4.9958966351086254</v>
      </c>
      <c r="G112" s="99">
        <v>5.0068352573124741</v>
      </c>
      <c r="H112" s="99">
        <v>2.581974294116324</v>
      </c>
      <c r="I112" s="99">
        <v>1.0903955610189682</v>
      </c>
      <c r="J112" s="99">
        <v>2.6099845349872925</v>
      </c>
      <c r="K112" s="99">
        <v>3.0100538141176436</v>
      </c>
      <c r="L112" s="99">
        <v>1.2865534240578254</v>
      </c>
      <c r="M112" s="99">
        <v>4.4250574882108626</v>
      </c>
      <c r="N112" s="99">
        <v>4.4853220744929949</v>
      </c>
      <c r="O112" s="99">
        <v>0.57783273025083215</v>
      </c>
      <c r="P112" s="99">
        <v>1.7776921108486676</v>
      </c>
      <c r="Q112" s="99">
        <v>3.9343421389901638</v>
      </c>
      <c r="R112" s="99">
        <v>4.0257282411392126</v>
      </c>
      <c r="S112" s="99">
        <v>5.3797979583150024</v>
      </c>
      <c r="T112" s="99">
        <v>2.6863836781648054</v>
      </c>
      <c r="U112" s="99">
        <v>4.6601951422787202</v>
      </c>
      <c r="V112" s="99">
        <v>1.3192529106711399</v>
      </c>
      <c r="W112" s="99">
        <v>2.0746305849391544</v>
      </c>
      <c r="X112" s="99">
        <v>2.4487049928238447</v>
      </c>
      <c r="Y112" s="99">
        <v>19.5758971439001</v>
      </c>
      <c r="Z112" s="99">
        <v>5.3049368874910172</v>
      </c>
      <c r="AA112" s="99">
        <v>3.2146615864038144</v>
      </c>
      <c r="AB112" s="99">
        <v>1.1161572941587592</v>
      </c>
      <c r="AC112" s="99">
        <v>2.8331096894546688</v>
      </c>
      <c r="AD112" s="99">
        <v>2.1560004476542027</v>
      </c>
      <c r="AE112" s="92">
        <v>759.73748128510931</v>
      </c>
      <c r="AF112" s="92">
        <v>324889.80261033773</v>
      </c>
      <c r="AG112" s="100">
        <v>5.51345999638405</v>
      </c>
      <c r="AH112" s="92">
        <v>1410.6894203215129</v>
      </c>
      <c r="AI112" s="99" t="s">
        <v>837</v>
      </c>
      <c r="AJ112" s="99">
        <v>96.878541225641783</v>
      </c>
      <c r="AK112" s="99">
        <v>77.437775653656473</v>
      </c>
      <c r="AL112" s="99">
        <v>174.32</v>
      </c>
      <c r="AM112" s="99">
        <v>195.33179026104835</v>
      </c>
      <c r="AN112" s="99">
        <v>48.166937931503057</v>
      </c>
      <c r="AO112" s="101">
        <v>3.4757426134269034</v>
      </c>
      <c r="AP112" s="99">
        <v>197.93430177895368</v>
      </c>
      <c r="AQ112" s="99">
        <v>134.66388861941232</v>
      </c>
      <c r="AR112" s="99">
        <v>93.956947438045319</v>
      </c>
      <c r="AS112" s="99">
        <v>9.7946077897323427</v>
      </c>
      <c r="AT112" s="99">
        <v>493.44155120385204</v>
      </c>
      <c r="AU112" s="99">
        <v>5.4737776969615872</v>
      </c>
      <c r="AV112" s="99">
        <v>13.132053871462873</v>
      </c>
      <c r="AW112" s="99">
        <v>4.5405962089719596</v>
      </c>
      <c r="AX112" s="99">
        <v>14.393320426279615</v>
      </c>
      <c r="AY112" s="99">
        <v>30.980327533439489</v>
      </c>
      <c r="AZ112" s="99">
        <v>2.3050614912163825</v>
      </c>
      <c r="BA112" s="99">
        <v>1.096420406487123</v>
      </c>
      <c r="BB112" s="99">
        <v>15.203659491597328</v>
      </c>
      <c r="BC112" s="99">
        <v>30.308821464306135</v>
      </c>
      <c r="BD112" s="99">
        <v>23.582573596740502</v>
      </c>
      <c r="BE112" s="99">
        <v>26.030824069208066</v>
      </c>
      <c r="BF112" s="99">
        <v>101.03488469076123</v>
      </c>
      <c r="BG112" s="99">
        <v>4.0478634500981379</v>
      </c>
      <c r="BH112" s="99">
        <v>11.54091632258287</v>
      </c>
      <c r="BI112" s="99">
        <v>12.085634747246941</v>
      </c>
      <c r="BJ112" s="99">
        <v>3.832051467041047</v>
      </c>
      <c r="BK112" s="99">
        <v>51.757992879993026</v>
      </c>
      <c r="BL112" s="99">
        <v>9.2889571347335007</v>
      </c>
      <c r="BM112" s="99">
        <v>8.4693242082018365</v>
      </c>
    </row>
    <row r="113" spans="1:65" x14ac:dyDescent="0.25">
      <c r="A113" s="13">
        <v>2031740650</v>
      </c>
      <c r="B113" s="14" t="s">
        <v>374</v>
      </c>
      <c r="C113" s="14" t="s">
        <v>377</v>
      </c>
      <c r="D113" s="14" t="s">
        <v>378</v>
      </c>
      <c r="E113" s="99">
        <v>13.367500000000001</v>
      </c>
      <c r="F113" s="99">
        <v>5.0475000000000003</v>
      </c>
      <c r="G113" s="99">
        <v>4.8925000000000001</v>
      </c>
      <c r="H113" s="99">
        <v>1.4025000000000001</v>
      </c>
      <c r="I113" s="99">
        <v>1.085</v>
      </c>
      <c r="J113" s="99">
        <v>2.8925000000000001</v>
      </c>
      <c r="K113" s="99">
        <v>2.6324999999999998</v>
      </c>
      <c r="L113" s="99">
        <v>1.2024999999999999</v>
      </c>
      <c r="M113" s="99">
        <v>4.1725000000000003</v>
      </c>
      <c r="N113" s="99">
        <v>2.9400000000000004</v>
      </c>
      <c r="O113" s="99">
        <v>0.54249999999999998</v>
      </c>
      <c r="P113" s="99">
        <v>1.8075000000000001</v>
      </c>
      <c r="Q113" s="99">
        <v>3.83</v>
      </c>
      <c r="R113" s="99">
        <v>3.8049999999999997</v>
      </c>
      <c r="S113" s="99">
        <v>5.1850000000000005</v>
      </c>
      <c r="T113" s="99">
        <v>2.6225000000000001</v>
      </c>
      <c r="U113" s="99">
        <v>4.7874999999999996</v>
      </c>
      <c r="V113" s="99">
        <v>1.3425</v>
      </c>
      <c r="W113" s="99">
        <v>2.11</v>
      </c>
      <c r="X113" s="99">
        <v>1.9550000000000001</v>
      </c>
      <c r="Y113" s="99">
        <v>18.875</v>
      </c>
      <c r="Z113" s="99">
        <v>5.4874999999999998</v>
      </c>
      <c r="AA113" s="99">
        <v>3.0674999999999999</v>
      </c>
      <c r="AB113" s="99">
        <v>1.3725000000000001</v>
      </c>
      <c r="AC113" s="99">
        <v>3.21</v>
      </c>
      <c r="AD113" s="99">
        <v>2.2199999999999998</v>
      </c>
      <c r="AE113" s="92">
        <v>991</v>
      </c>
      <c r="AF113" s="92">
        <v>399600</v>
      </c>
      <c r="AG113" s="100">
        <v>5.1489583333334021</v>
      </c>
      <c r="AH113" s="92">
        <v>1629.8400547094043</v>
      </c>
      <c r="AI113" s="99" t="s">
        <v>837</v>
      </c>
      <c r="AJ113" s="99">
        <v>102.87885825317524</v>
      </c>
      <c r="AK113" s="99">
        <v>78.861933870211217</v>
      </c>
      <c r="AL113" s="99">
        <v>181.74</v>
      </c>
      <c r="AM113" s="99">
        <v>198.87697500000002</v>
      </c>
      <c r="AN113" s="99">
        <v>57.25</v>
      </c>
      <c r="AO113" s="101">
        <v>3.5333125000000001</v>
      </c>
      <c r="AP113" s="99">
        <v>170.5</v>
      </c>
      <c r="AQ113" s="99">
        <v>143.75</v>
      </c>
      <c r="AR113" s="99">
        <v>114.25</v>
      </c>
      <c r="AS113" s="99">
        <v>9.625</v>
      </c>
      <c r="AT113" s="99">
        <v>491.25</v>
      </c>
      <c r="AU113" s="99">
        <v>5.24</v>
      </c>
      <c r="AV113" s="99">
        <v>10.365</v>
      </c>
      <c r="AW113" s="99">
        <v>4.34</v>
      </c>
      <c r="AX113" s="99">
        <v>17.5</v>
      </c>
      <c r="AY113" s="99">
        <v>36.25</v>
      </c>
      <c r="AZ113" s="99">
        <v>2.4350000000000001</v>
      </c>
      <c r="BA113" s="99">
        <v>1.1074999999999999</v>
      </c>
      <c r="BB113" s="99">
        <v>19.1175</v>
      </c>
      <c r="BC113" s="99">
        <v>31.990000000000002</v>
      </c>
      <c r="BD113" s="99">
        <v>27.49</v>
      </c>
      <c r="BE113" s="99">
        <v>30.614999999999998</v>
      </c>
      <c r="BF113" s="99">
        <v>55</v>
      </c>
      <c r="BG113" s="99">
        <v>9.456666666666667</v>
      </c>
      <c r="BH113" s="99">
        <v>14.5</v>
      </c>
      <c r="BI113" s="99">
        <v>26.625</v>
      </c>
      <c r="BJ113" s="99">
        <v>3.54</v>
      </c>
      <c r="BK113" s="99">
        <v>64.75</v>
      </c>
      <c r="BL113" s="99">
        <v>9.9949999999999992</v>
      </c>
      <c r="BM113" s="99">
        <v>10.689464953271028</v>
      </c>
    </row>
    <row r="114" spans="1:65" x14ac:dyDescent="0.25">
      <c r="A114" s="13">
        <v>2038260700</v>
      </c>
      <c r="B114" s="14" t="s">
        <v>374</v>
      </c>
      <c r="C114" s="14" t="s">
        <v>379</v>
      </c>
      <c r="D114" s="14" t="s">
        <v>380</v>
      </c>
      <c r="E114" s="99">
        <v>12.6275</v>
      </c>
      <c r="F114" s="99">
        <v>4.5549999999999997</v>
      </c>
      <c r="G114" s="99">
        <v>4.8425000000000002</v>
      </c>
      <c r="H114" s="99">
        <v>1.2275</v>
      </c>
      <c r="I114" s="99">
        <v>1.0425</v>
      </c>
      <c r="J114" s="99">
        <v>2.2874999999999996</v>
      </c>
      <c r="K114" s="99">
        <v>2.8075000000000001</v>
      </c>
      <c r="L114" s="99">
        <v>1.1825000000000001</v>
      </c>
      <c r="M114" s="99">
        <v>4.28</v>
      </c>
      <c r="N114" s="99">
        <v>3.8675000000000002</v>
      </c>
      <c r="O114" s="99">
        <v>0.56499999999999995</v>
      </c>
      <c r="P114" s="99">
        <v>1.7999999999999998</v>
      </c>
      <c r="Q114" s="99">
        <v>3.8525</v>
      </c>
      <c r="R114" s="99">
        <v>4.0724999999999998</v>
      </c>
      <c r="S114" s="99">
        <v>5.4924999999999997</v>
      </c>
      <c r="T114" s="99">
        <v>2.5700000000000003</v>
      </c>
      <c r="U114" s="99">
        <v>4.7149999999999999</v>
      </c>
      <c r="V114" s="99">
        <v>1.2175</v>
      </c>
      <c r="W114" s="99">
        <v>2.1125000000000003</v>
      </c>
      <c r="X114" s="99">
        <v>1.8299999999999998</v>
      </c>
      <c r="Y114" s="99">
        <v>20.11</v>
      </c>
      <c r="Z114" s="99">
        <v>5.0875000000000004</v>
      </c>
      <c r="AA114" s="99">
        <v>3.2425000000000002</v>
      </c>
      <c r="AB114" s="99">
        <v>1.0925</v>
      </c>
      <c r="AC114" s="99">
        <v>2.9424999999999999</v>
      </c>
      <c r="AD114" s="99">
        <v>2.2700000000000005</v>
      </c>
      <c r="AE114" s="92">
        <v>718.83500000000004</v>
      </c>
      <c r="AF114" s="92">
        <v>340387.5</v>
      </c>
      <c r="AG114" s="100">
        <v>5.444166666666673</v>
      </c>
      <c r="AH114" s="92">
        <v>1454.7945187466908</v>
      </c>
      <c r="AI114" s="99" t="s">
        <v>837</v>
      </c>
      <c r="AJ114" s="99">
        <v>95.72184926335278</v>
      </c>
      <c r="AK114" s="99">
        <v>74.697848311278094</v>
      </c>
      <c r="AL114" s="99">
        <v>170.42000000000002</v>
      </c>
      <c r="AM114" s="99">
        <v>202.13933750000001</v>
      </c>
      <c r="AN114" s="99">
        <v>59.032499999999999</v>
      </c>
      <c r="AO114" s="101">
        <v>3.4550000000000001</v>
      </c>
      <c r="AP114" s="99">
        <v>85.25</v>
      </c>
      <c r="AQ114" s="99">
        <v>111.25</v>
      </c>
      <c r="AR114" s="99">
        <v>96.25</v>
      </c>
      <c r="AS114" s="99">
        <v>9.3649999999999984</v>
      </c>
      <c r="AT114" s="99">
        <v>519.84499999999991</v>
      </c>
      <c r="AU114" s="99">
        <v>4.9024999999999999</v>
      </c>
      <c r="AV114" s="99">
        <v>12.525</v>
      </c>
      <c r="AW114" s="99">
        <v>5.1174999999999997</v>
      </c>
      <c r="AX114" s="99">
        <v>14.875</v>
      </c>
      <c r="AY114" s="99">
        <v>40.5</v>
      </c>
      <c r="AZ114" s="99">
        <v>2.5100000000000002</v>
      </c>
      <c r="BA114" s="99">
        <v>1.0425</v>
      </c>
      <c r="BB114" s="99">
        <v>11.25</v>
      </c>
      <c r="BC114" s="99">
        <v>31.24</v>
      </c>
      <c r="BD114" s="99">
        <v>31.197499999999998</v>
      </c>
      <c r="BE114" s="99">
        <v>29.74</v>
      </c>
      <c r="BF114" s="99">
        <v>55.625</v>
      </c>
      <c r="BG114" s="99">
        <v>15.35</v>
      </c>
      <c r="BH114" s="99">
        <v>6.19</v>
      </c>
      <c r="BI114" s="99">
        <v>10.45</v>
      </c>
      <c r="BJ114" s="99">
        <v>2.31</v>
      </c>
      <c r="BK114" s="99">
        <v>45.625</v>
      </c>
      <c r="BL114" s="99">
        <v>9.2725000000000009</v>
      </c>
      <c r="BM114" s="99">
        <v>11.414696261682243</v>
      </c>
    </row>
    <row r="115" spans="1:65" x14ac:dyDescent="0.25">
      <c r="A115" s="13">
        <v>2041460750</v>
      </c>
      <c r="B115" s="14" t="s">
        <v>374</v>
      </c>
      <c r="C115" s="14" t="s">
        <v>381</v>
      </c>
      <c r="D115" s="14" t="s">
        <v>382</v>
      </c>
      <c r="E115" s="99">
        <v>12.37125</v>
      </c>
      <c r="F115" s="99">
        <v>4.0362499999999999</v>
      </c>
      <c r="G115" s="99">
        <v>4.7300000000000004</v>
      </c>
      <c r="H115" s="99">
        <v>1.2350000000000001</v>
      </c>
      <c r="I115" s="99">
        <v>1.00125</v>
      </c>
      <c r="J115" s="99">
        <v>2.4625000000000004</v>
      </c>
      <c r="K115" s="99">
        <v>1.9737499999999999</v>
      </c>
      <c r="L115" s="99">
        <v>1.10375</v>
      </c>
      <c r="M115" s="99">
        <v>4.26</v>
      </c>
      <c r="N115" s="99">
        <v>3.1749999999999998</v>
      </c>
      <c r="O115" s="99">
        <v>0.55625000000000002</v>
      </c>
      <c r="P115" s="99">
        <v>1.6600000000000001</v>
      </c>
      <c r="Q115" s="99">
        <v>3.92</v>
      </c>
      <c r="R115" s="99">
        <v>3.4849999999999999</v>
      </c>
      <c r="S115" s="99">
        <v>4.9762500000000003</v>
      </c>
      <c r="T115" s="99">
        <v>2.38625</v>
      </c>
      <c r="U115" s="99">
        <v>4.7062499999999998</v>
      </c>
      <c r="V115" s="99">
        <v>1.22</v>
      </c>
      <c r="W115" s="99">
        <v>2.05125</v>
      </c>
      <c r="X115" s="99">
        <v>1.8825000000000001</v>
      </c>
      <c r="Y115" s="99">
        <v>19.557500000000001</v>
      </c>
      <c r="Z115" s="99">
        <v>4.5999999999999996</v>
      </c>
      <c r="AA115" s="99">
        <v>2.8124999999999996</v>
      </c>
      <c r="AB115" s="99">
        <v>0.98</v>
      </c>
      <c r="AC115" s="99">
        <v>2.63</v>
      </c>
      <c r="AD115" s="99">
        <v>2.1149999999999998</v>
      </c>
      <c r="AE115" s="92">
        <v>810.24749999999995</v>
      </c>
      <c r="AF115" s="92">
        <v>323112.5</v>
      </c>
      <c r="AG115" s="100">
        <v>5.3300000000000241</v>
      </c>
      <c r="AH115" s="92">
        <v>1352.2959462040985</v>
      </c>
      <c r="AI115" s="99" t="s">
        <v>837</v>
      </c>
      <c r="AJ115" s="99">
        <v>102.14312495840724</v>
      </c>
      <c r="AK115" s="99">
        <v>78.662392632613148</v>
      </c>
      <c r="AL115" s="99">
        <v>180.8</v>
      </c>
      <c r="AM115" s="99">
        <v>199.139475</v>
      </c>
      <c r="AN115" s="99">
        <v>50.752499999999998</v>
      </c>
      <c r="AO115" s="101">
        <v>3.3424375</v>
      </c>
      <c r="AP115" s="99">
        <v>187.54249999999999</v>
      </c>
      <c r="AQ115" s="99">
        <v>127.5</v>
      </c>
      <c r="AR115" s="99">
        <v>85.082499999999996</v>
      </c>
      <c r="AS115" s="99">
        <v>9.7724999999999991</v>
      </c>
      <c r="AT115" s="99">
        <v>500.005</v>
      </c>
      <c r="AU115" s="99">
        <v>5.3150000000000004</v>
      </c>
      <c r="AV115" s="99">
        <v>10.805000000000001</v>
      </c>
      <c r="AW115" s="99">
        <v>4.4649999999999999</v>
      </c>
      <c r="AX115" s="99">
        <v>19.125</v>
      </c>
      <c r="AY115" s="99">
        <v>26.875</v>
      </c>
      <c r="AZ115" s="99">
        <v>2.2675000000000001</v>
      </c>
      <c r="BA115" s="99">
        <v>1.095</v>
      </c>
      <c r="BB115" s="99">
        <v>16.837499999999999</v>
      </c>
      <c r="BC115" s="99">
        <v>26.357499999999998</v>
      </c>
      <c r="BD115" s="99">
        <v>21.907499999999999</v>
      </c>
      <c r="BE115" s="99">
        <v>27.7775</v>
      </c>
      <c r="BF115" s="99">
        <v>68.734999999999999</v>
      </c>
      <c r="BG115" s="99">
        <v>4.578125</v>
      </c>
      <c r="BH115" s="99">
        <v>6.64</v>
      </c>
      <c r="BI115" s="99">
        <v>10</v>
      </c>
      <c r="BJ115" s="99">
        <v>2.5999999999999996</v>
      </c>
      <c r="BK115" s="99">
        <v>49</v>
      </c>
      <c r="BL115" s="99">
        <v>8.98</v>
      </c>
      <c r="BM115" s="99">
        <v>11.146964953271029</v>
      </c>
    </row>
    <row r="116" spans="1:65" x14ac:dyDescent="0.25">
      <c r="A116" s="13">
        <v>2045820800</v>
      </c>
      <c r="B116" s="14" t="s">
        <v>374</v>
      </c>
      <c r="C116" s="14" t="s">
        <v>383</v>
      </c>
      <c r="D116" s="14" t="s">
        <v>384</v>
      </c>
      <c r="E116" s="99">
        <v>10.1624358890769</v>
      </c>
      <c r="F116" s="99">
        <v>4.0479143808743698</v>
      </c>
      <c r="G116" s="99">
        <v>4.6754566686169206</v>
      </c>
      <c r="H116" s="99">
        <v>1.2218777760512758</v>
      </c>
      <c r="I116" s="99">
        <v>0.93786573972670484</v>
      </c>
      <c r="J116" s="99">
        <v>1.8049651871555485</v>
      </c>
      <c r="K116" s="99">
        <v>2.1731527345070694</v>
      </c>
      <c r="L116" s="99">
        <v>1.1087717104480612</v>
      </c>
      <c r="M116" s="99">
        <v>3.3841850661085973</v>
      </c>
      <c r="N116" s="99">
        <v>2.8074933695053463</v>
      </c>
      <c r="O116" s="99">
        <v>0.47551453061811189</v>
      </c>
      <c r="P116" s="99">
        <v>1.6010737888260302</v>
      </c>
      <c r="Q116" s="99">
        <v>2.6675895663512037</v>
      </c>
      <c r="R116" s="99">
        <v>3.338030819326733</v>
      </c>
      <c r="S116" s="99">
        <v>4.0333032622626135</v>
      </c>
      <c r="T116" s="99">
        <v>2.4175560684493504</v>
      </c>
      <c r="U116" s="99">
        <v>3.4813635042394777</v>
      </c>
      <c r="V116" s="99">
        <v>1.0164994340431279</v>
      </c>
      <c r="W116" s="99">
        <v>1.4698816834444275</v>
      </c>
      <c r="X116" s="99">
        <v>1.797070099073192</v>
      </c>
      <c r="Y116" s="99">
        <v>17.600377085570926</v>
      </c>
      <c r="Z116" s="99">
        <v>3.7651270200069868</v>
      </c>
      <c r="AA116" s="99">
        <v>3.3099696245389207</v>
      </c>
      <c r="AB116" s="99">
        <v>1.1269992232945636</v>
      </c>
      <c r="AC116" s="99">
        <v>3.0889386034928932</v>
      </c>
      <c r="AD116" s="99">
        <v>2.0062496580941396</v>
      </c>
      <c r="AE116" s="92">
        <v>848.08520960736644</v>
      </c>
      <c r="AF116" s="92">
        <v>374714.880982876</v>
      </c>
      <c r="AG116" s="100">
        <v>5.1356176317858662</v>
      </c>
      <c r="AH116" s="92">
        <v>1534.2030279547132</v>
      </c>
      <c r="AI116" s="99" t="s">
        <v>837</v>
      </c>
      <c r="AJ116" s="99">
        <v>84.895541663487762</v>
      </c>
      <c r="AK116" s="99">
        <v>75.232787370175743</v>
      </c>
      <c r="AL116" s="99">
        <v>160.13</v>
      </c>
      <c r="AM116" s="99">
        <v>200.97254543654208</v>
      </c>
      <c r="AN116" s="99">
        <v>54.712007215946102</v>
      </c>
      <c r="AO116" s="101">
        <v>3.4451779317538378</v>
      </c>
      <c r="AP116" s="99">
        <v>121.42686335813491</v>
      </c>
      <c r="AQ116" s="99">
        <v>126.55193356891741</v>
      </c>
      <c r="AR116" s="99">
        <v>103.40106469786657</v>
      </c>
      <c r="AS116" s="99">
        <v>9.6356421438808653</v>
      </c>
      <c r="AT116" s="99">
        <v>480.33031224093219</v>
      </c>
      <c r="AU116" s="99">
        <v>5.0256006267924107</v>
      </c>
      <c r="AV116" s="99">
        <v>7.7342946633603944</v>
      </c>
      <c r="AW116" s="99">
        <v>4.5893607247164336</v>
      </c>
      <c r="AX116" s="99">
        <v>17.546994544325948</v>
      </c>
      <c r="AY116" s="99">
        <v>33.725754301086752</v>
      </c>
      <c r="AZ116" s="99">
        <v>1.9451769461120276</v>
      </c>
      <c r="BA116" s="99">
        <v>1.216013476491453</v>
      </c>
      <c r="BB116" s="99">
        <v>12.604583449210146</v>
      </c>
      <c r="BC116" s="99">
        <v>20.52571156668764</v>
      </c>
      <c r="BD116" s="99">
        <v>17.577283816907496</v>
      </c>
      <c r="BE116" s="99">
        <v>17.22421575900988</v>
      </c>
      <c r="BF116" s="99">
        <v>53.84676579159121</v>
      </c>
      <c r="BG116" s="99">
        <v>6.392667840732031</v>
      </c>
      <c r="BH116" s="99">
        <v>12.220671067932772</v>
      </c>
      <c r="BI116" s="99">
        <v>14.633129896409807</v>
      </c>
      <c r="BJ116" s="99">
        <v>2.537591184437856</v>
      </c>
      <c r="BK116" s="99">
        <v>49.273454261762133</v>
      </c>
      <c r="BL116" s="99">
        <v>8.8726341646252838</v>
      </c>
      <c r="BM116" s="99">
        <v>8.4692230719823733</v>
      </c>
    </row>
    <row r="117" spans="1:65" x14ac:dyDescent="0.25">
      <c r="A117" s="13">
        <v>2048620900</v>
      </c>
      <c r="B117" s="14" t="s">
        <v>374</v>
      </c>
      <c r="C117" s="14" t="s">
        <v>385</v>
      </c>
      <c r="D117" s="14" t="s">
        <v>386</v>
      </c>
      <c r="E117" s="99">
        <v>13.6268904489209</v>
      </c>
      <c r="F117" s="99">
        <v>5.1672984222687237</v>
      </c>
      <c r="G117" s="99">
        <v>5.003883437990579</v>
      </c>
      <c r="H117" s="99">
        <v>1.5641823889089286</v>
      </c>
      <c r="I117" s="99">
        <v>1.1720217911654023</v>
      </c>
      <c r="J117" s="99">
        <v>2.7074209778920695</v>
      </c>
      <c r="K117" s="99">
        <v>2.7617702421303627</v>
      </c>
      <c r="L117" s="99">
        <v>1.2481700362339092</v>
      </c>
      <c r="M117" s="99">
        <v>4.2846890805015345</v>
      </c>
      <c r="N117" s="99">
        <v>3.1856777556786091</v>
      </c>
      <c r="O117" s="99">
        <v>0.5953512152647672</v>
      </c>
      <c r="P117" s="99">
        <v>1.7478172219534547</v>
      </c>
      <c r="Q117" s="99">
        <v>3.698356851721234</v>
      </c>
      <c r="R117" s="99">
        <v>4.2294665903073403</v>
      </c>
      <c r="S117" s="99">
        <v>5.2889024299172043</v>
      </c>
      <c r="T117" s="99">
        <v>3.5984663840271565</v>
      </c>
      <c r="U117" s="99">
        <v>4.9780516453048049</v>
      </c>
      <c r="V117" s="99">
        <v>1.2798404886311723</v>
      </c>
      <c r="W117" s="99">
        <v>2.0603295354559479</v>
      </c>
      <c r="X117" s="99">
        <v>2.198163457898477</v>
      </c>
      <c r="Y117" s="99">
        <v>19.698248885768411</v>
      </c>
      <c r="Z117" s="99">
        <v>5.9075232467493901</v>
      </c>
      <c r="AA117" s="99">
        <v>3.6566423544433144</v>
      </c>
      <c r="AB117" s="99">
        <v>1.2844804868673967</v>
      </c>
      <c r="AC117" s="99">
        <v>3.3058988837299519</v>
      </c>
      <c r="AD117" s="99">
        <v>2.2489449489436253</v>
      </c>
      <c r="AE117" s="92">
        <v>993.03576608266224</v>
      </c>
      <c r="AF117" s="92">
        <v>320916.63881305716</v>
      </c>
      <c r="AG117" s="100">
        <v>5.2830888322736165</v>
      </c>
      <c r="AH117" s="92">
        <v>1348.201989924388</v>
      </c>
      <c r="AI117" s="99" t="s">
        <v>837</v>
      </c>
      <c r="AJ117" s="99">
        <v>97.48702342721478</v>
      </c>
      <c r="AK117" s="99">
        <v>78.934060707406971</v>
      </c>
      <c r="AL117" s="99">
        <v>176.42000000000002</v>
      </c>
      <c r="AM117" s="99">
        <v>198.8398688327452</v>
      </c>
      <c r="AN117" s="99">
        <v>55.313263265860755</v>
      </c>
      <c r="AO117" s="101">
        <v>3.5558965134367608</v>
      </c>
      <c r="AP117" s="99">
        <v>159.93397750327773</v>
      </c>
      <c r="AQ117" s="99">
        <v>108.18201473142287</v>
      </c>
      <c r="AR117" s="99">
        <v>93.689887768794307</v>
      </c>
      <c r="AS117" s="99">
        <v>9.7316705366005607</v>
      </c>
      <c r="AT117" s="99">
        <v>502.10057831246485</v>
      </c>
      <c r="AU117" s="99">
        <v>4.4601336997327001</v>
      </c>
      <c r="AV117" s="99">
        <v>11.885575641626302</v>
      </c>
      <c r="AW117" s="99">
        <v>4.4087660937503994</v>
      </c>
      <c r="AX117" s="99">
        <v>23.848310745989323</v>
      </c>
      <c r="AY117" s="99">
        <v>41.538497705516747</v>
      </c>
      <c r="AZ117" s="99">
        <v>2.4820155397977919</v>
      </c>
      <c r="BA117" s="99">
        <v>1.0788985965171658</v>
      </c>
      <c r="BB117" s="99">
        <v>15.739810141209865</v>
      </c>
      <c r="BC117" s="99">
        <v>51.205450465712801</v>
      </c>
      <c r="BD117" s="99">
        <v>33.140766685806994</v>
      </c>
      <c r="BE117" s="99">
        <v>55.71275026613305</v>
      </c>
      <c r="BF117" s="99">
        <v>82.444992540980849</v>
      </c>
      <c r="BG117" s="99">
        <v>9.6527415009789443</v>
      </c>
      <c r="BH117" s="99">
        <v>10.344467939252375</v>
      </c>
      <c r="BI117" s="99">
        <v>13.152170605004672</v>
      </c>
      <c r="BJ117" s="99">
        <v>3.0298904088418226</v>
      </c>
      <c r="BK117" s="99">
        <v>52.143311570602847</v>
      </c>
      <c r="BL117" s="99">
        <v>9.3342266292979144</v>
      </c>
      <c r="BM117" s="99">
        <v>10.423781174690495</v>
      </c>
    </row>
    <row r="118" spans="1:65" x14ac:dyDescent="0.25">
      <c r="A118" s="13">
        <v>2130460600</v>
      </c>
      <c r="B118" s="14" t="s">
        <v>387</v>
      </c>
      <c r="C118" s="14" t="s">
        <v>388</v>
      </c>
      <c r="D118" s="14" t="s">
        <v>389</v>
      </c>
      <c r="E118" s="99">
        <v>13.52</v>
      </c>
      <c r="F118" s="99">
        <v>5.375</v>
      </c>
      <c r="G118" s="99">
        <v>4.82</v>
      </c>
      <c r="H118" s="99">
        <v>1.3075000000000001</v>
      </c>
      <c r="I118" s="99">
        <v>1.0900000000000001</v>
      </c>
      <c r="J118" s="99">
        <v>2.6875</v>
      </c>
      <c r="K118" s="99">
        <v>2.6225000000000001</v>
      </c>
      <c r="L118" s="99">
        <v>1.25</v>
      </c>
      <c r="M118" s="99">
        <v>4.2649999999999997</v>
      </c>
      <c r="N118" s="99">
        <v>3.5774999999999997</v>
      </c>
      <c r="O118" s="99">
        <v>0.61</v>
      </c>
      <c r="P118" s="99">
        <v>1.7949999999999999</v>
      </c>
      <c r="Q118" s="99">
        <v>4</v>
      </c>
      <c r="R118" s="99">
        <v>3.8249999999999997</v>
      </c>
      <c r="S118" s="99">
        <v>4.9550000000000001</v>
      </c>
      <c r="T118" s="99">
        <v>2.64</v>
      </c>
      <c r="U118" s="99">
        <v>4.5824999999999996</v>
      </c>
      <c r="V118" s="99">
        <v>1.3374999999999999</v>
      </c>
      <c r="W118" s="99">
        <v>2.0825</v>
      </c>
      <c r="X118" s="99">
        <v>1.9124999999999999</v>
      </c>
      <c r="Y118" s="99">
        <v>20.052500000000002</v>
      </c>
      <c r="Z118" s="99">
        <v>5.1950000000000003</v>
      </c>
      <c r="AA118" s="99">
        <v>3.2124999999999999</v>
      </c>
      <c r="AB118" s="99">
        <v>1.1099999999999999</v>
      </c>
      <c r="AC118" s="99">
        <v>3.1225000000000001</v>
      </c>
      <c r="AD118" s="99">
        <v>2.2149999999999999</v>
      </c>
      <c r="AE118" s="92">
        <v>984.8</v>
      </c>
      <c r="AF118" s="92">
        <v>354154.5</v>
      </c>
      <c r="AG118" s="100">
        <v>4.9009375000000155</v>
      </c>
      <c r="AH118" s="92">
        <v>1414.5354323201364</v>
      </c>
      <c r="AI118" s="99" t="s">
        <v>837</v>
      </c>
      <c r="AJ118" s="99">
        <v>89.110384657407792</v>
      </c>
      <c r="AK118" s="99">
        <v>112.6923894358594</v>
      </c>
      <c r="AL118" s="99">
        <v>201.8</v>
      </c>
      <c r="AM118" s="99">
        <v>190.21267500000002</v>
      </c>
      <c r="AN118" s="99">
        <v>54.895000000000003</v>
      </c>
      <c r="AO118" s="101">
        <v>3.5877499999999998</v>
      </c>
      <c r="AP118" s="99">
        <v>82.957499999999996</v>
      </c>
      <c r="AQ118" s="99">
        <v>99.212500000000006</v>
      </c>
      <c r="AR118" s="99">
        <v>98.042500000000004</v>
      </c>
      <c r="AS118" s="99">
        <v>9.754999999999999</v>
      </c>
      <c r="AT118" s="99">
        <v>320.16999999999996</v>
      </c>
      <c r="AU118" s="99">
        <v>4.45</v>
      </c>
      <c r="AV118" s="99">
        <v>10.5275</v>
      </c>
      <c r="AW118" s="99">
        <v>4.58</v>
      </c>
      <c r="AX118" s="99">
        <v>21.475000000000001</v>
      </c>
      <c r="AY118" s="99">
        <v>58.682499999999997</v>
      </c>
      <c r="AZ118" s="99">
        <v>2.4975000000000001</v>
      </c>
      <c r="BA118" s="99">
        <v>1.0899999999999999</v>
      </c>
      <c r="BB118" s="99">
        <v>14.977499999999999</v>
      </c>
      <c r="BC118" s="99">
        <v>54.39500000000001</v>
      </c>
      <c r="BD118" s="99">
        <v>41.155000000000001</v>
      </c>
      <c r="BE118" s="99">
        <v>52.519999999999996</v>
      </c>
      <c r="BF118" s="99">
        <v>101.72</v>
      </c>
      <c r="BG118" s="99">
        <v>11.666250000000002</v>
      </c>
      <c r="BH118" s="99">
        <v>11.935</v>
      </c>
      <c r="BI118" s="99">
        <v>18.475000000000001</v>
      </c>
      <c r="BJ118" s="99">
        <v>2.9574999999999996</v>
      </c>
      <c r="BK118" s="99">
        <v>56.507499999999993</v>
      </c>
      <c r="BL118" s="99">
        <v>9.8925000000000018</v>
      </c>
      <c r="BM118" s="99">
        <v>13.23</v>
      </c>
    </row>
    <row r="119" spans="1:65" x14ac:dyDescent="0.25">
      <c r="A119" s="13">
        <v>2131140700</v>
      </c>
      <c r="B119" s="14" t="s">
        <v>387</v>
      </c>
      <c r="C119" s="14" t="s">
        <v>390</v>
      </c>
      <c r="D119" s="14" t="s">
        <v>391</v>
      </c>
      <c r="E119" s="99">
        <v>14.1425</v>
      </c>
      <c r="F119" s="99">
        <v>5.53</v>
      </c>
      <c r="G119" s="99">
        <v>4.8100000000000005</v>
      </c>
      <c r="H119" s="99">
        <v>1.395</v>
      </c>
      <c r="I119" s="99">
        <v>1.06</v>
      </c>
      <c r="J119" s="99">
        <v>2.3125</v>
      </c>
      <c r="K119" s="99">
        <v>2.41</v>
      </c>
      <c r="L119" s="99">
        <v>1.2225000000000001</v>
      </c>
      <c r="M119" s="99">
        <v>3.7175000000000002</v>
      </c>
      <c r="N119" s="99">
        <v>3.2225000000000001</v>
      </c>
      <c r="O119" s="99">
        <v>0.58499999999999996</v>
      </c>
      <c r="P119" s="99">
        <v>1.8399999999999999</v>
      </c>
      <c r="Q119" s="99">
        <v>3.79</v>
      </c>
      <c r="R119" s="99">
        <v>3.8174999999999999</v>
      </c>
      <c r="S119" s="99">
        <v>4.8149999999999995</v>
      </c>
      <c r="T119" s="99">
        <v>2.7349999999999999</v>
      </c>
      <c r="U119" s="99">
        <v>4.5325000000000006</v>
      </c>
      <c r="V119" s="99">
        <v>1.35</v>
      </c>
      <c r="W119" s="99">
        <v>2.08</v>
      </c>
      <c r="X119" s="99">
        <v>1.8574999999999999</v>
      </c>
      <c r="Y119" s="99">
        <v>19.832500000000003</v>
      </c>
      <c r="Z119" s="99">
        <v>5.54</v>
      </c>
      <c r="AA119" s="99">
        <v>3.2949999999999999</v>
      </c>
      <c r="AB119" s="99">
        <v>1.0974999999999999</v>
      </c>
      <c r="AC119" s="99">
        <v>3.65</v>
      </c>
      <c r="AD119" s="99">
        <v>2.2875000000000001</v>
      </c>
      <c r="AE119" s="92">
        <v>1333.4825000000001</v>
      </c>
      <c r="AF119" s="92">
        <v>336208.25</v>
      </c>
      <c r="AG119" s="100">
        <v>4.8431250000001471</v>
      </c>
      <c r="AH119" s="92">
        <v>1336.2515314271066</v>
      </c>
      <c r="AI119" s="99" t="s">
        <v>837</v>
      </c>
      <c r="AJ119" s="99">
        <v>89.532911081040794</v>
      </c>
      <c r="AK119" s="99">
        <v>109.73245740496738</v>
      </c>
      <c r="AL119" s="99">
        <v>199.26</v>
      </c>
      <c r="AM119" s="99">
        <v>185.21373750000001</v>
      </c>
      <c r="AN119" s="99">
        <v>71.815000000000012</v>
      </c>
      <c r="AO119" s="101">
        <v>3.8831249999999997</v>
      </c>
      <c r="AP119" s="99">
        <v>64.835000000000008</v>
      </c>
      <c r="AQ119" s="99">
        <v>88.094999999999999</v>
      </c>
      <c r="AR119" s="99">
        <v>89.085000000000008</v>
      </c>
      <c r="AS119" s="99">
        <v>9.93</v>
      </c>
      <c r="AT119" s="99">
        <v>370.58500000000004</v>
      </c>
      <c r="AU119" s="99">
        <v>5.3350000000000009</v>
      </c>
      <c r="AV119" s="99">
        <v>12.74</v>
      </c>
      <c r="AW119" s="99">
        <v>4.5425000000000004</v>
      </c>
      <c r="AX119" s="99">
        <v>17.484999999999999</v>
      </c>
      <c r="AY119" s="99">
        <v>85</v>
      </c>
      <c r="AZ119" s="99">
        <v>2.7749999999999999</v>
      </c>
      <c r="BA119" s="99">
        <v>1.0674999999999999</v>
      </c>
      <c r="BB119" s="99">
        <v>19.672499999999999</v>
      </c>
      <c r="BC119" s="99">
        <v>46.204999999999998</v>
      </c>
      <c r="BD119" s="99">
        <v>36.5</v>
      </c>
      <c r="BE119" s="99">
        <v>43.954999999999998</v>
      </c>
      <c r="BF119" s="99">
        <v>79.75</v>
      </c>
      <c r="BG119" s="99">
        <v>10.450625</v>
      </c>
      <c r="BH119" s="99">
        <v>12.5425</v>
      </c>
      <c r="BI119" s="99">
        <v>19.375</v>
      </c>
      <c r="BJ119" s="99">
        <v>3.0200000000000005</v>
      </c>
      <c r="BK119" s="99">
        <v>64.667500000000004</v>
      </c>
      <c r="BL119" s="99">
        <v>9.4024999999999999</v>
      </c>
      <c r="BM119" s="99">
        <v>10.842500000000001</v>
      </c>
    </row>
    <row r="120" spans="1:65" x14ac:dyDescent="0.25">
      <c r="A120" s="13">
        <v>2210780100</v>
      </c>
      <c r="B120" s="14" t="s">
        <v>392</v>
      </c>
      <c r="C120" s="14" t="s">
        <v>393</v>
      </c>
      <c r="D120" s="14" t="s">
        <v>394</v>
      </c>
      <c r="E120" s="99">
        <v>13.375000000000002</v>
      </c>
      <c r="F120" s="99">
        <v>4.8875000000000002</v>
      </c>
      <c r="G120" s="99">
        <v>4.63</v>
      </c>
      <c r="H120" s="99">
        <v>1.4350000000000001</v>
      </c>
      <c r="I120" s="99">
        <v>1.085</v>
      </c>
      <c r="J120" s="99">
        <v>3.0375000000000001</v>
      </c>
      <c r="K120" s="99">
        <v>3.0350000000000001</v>
      </c>
      <c r="L120" s="99">
        <v>1.125</v>
      </c>
      <c r="M120" s="99">
        <v>4.01</v>
      </c>
      <c r="N120" s="99">
        <v>3.6374999999999997</v>
      </c>
      <c r="O120" s="99">
        <v>0.6</v>
      </c>
      <c r="P120" s="99">
        <v>1.8199999999999998</v>
      </c>
      <c r="Q120" s="99">
        <v>4.0299999999999994</v>
      </c>
      <c r="R120" s="99">
        <v>3.91</v>
      </c>
      <c r="S120" s="99">
        <v>5.44</v>
      </c>
      <c r="T120" s="99">
        <v>2.5274999999999999</v>
      </c>
      <c r="U120" s="99">
        <v>4.6724999999999994</v>
      </c>
      <c r="V120" s="99">
        <v>1.3424999999999998</v>
      </c>
      <c r="W120" s="99">
        <v>2.0049999999999999</v>
      </c>
      <c r="X120" s="99">
        <v>1.8699999999999999</v>
      </c>
      <c r="Y120" s="99">
        <v>19.717500000000001</v>
      </c>
      <c r="Z120" s="99">
        <v>5.21</v>
      </c>
      <c r="AA120" s="99">
        <v>3.2150000000000003</v>
      </c>
      <c r="AB120" s="99">
        <v>1.3474999999999999</v>
      </c>
      <c r="AC120" s="99">
        <v>3.2725</v>
      </c>
      <c r="AD120" s="99">
        <v>2.2649999999999997</v>
      </c>
      <c r="AE120" s="92">
        <v>940.875</v>
      </c>
      <c r="AF120" s="92">
        <v>361763.25</v>
      </c>
      <c r="AG120" s="100">
        <v>5.3290625</v>
      </c>
      <c r="AH120" s="92">
        <v>1513.6881756637297</v>
      </c>
      <c r="AI120" s="99">
        <v>192.17598435125882</v>
      </c>
      <c r="AJ120" s="99" t="s">
        <v>837</v>
      </c>
      <c r="AK120" s="99" t="s">
        <v>837</v>
      </c>
      <c r="AL120" s="99">
        <v>192.17598435125882</v>
      </c>
      <c r="AM120" s="99">
        <v>184.93792499999998</v>
      </c>
      <c r="AN120" s="99">
        <v>51.202500000000001</v>
      </c>
      <c r="AO120" s="101">
        <v>3.4737499999999999</v>
      </c>
      <c r="AP120" s="99">
        <v>118</v>
      </c>
      <c r="AQ120" s="99">
        <v>72.594999999999999</v>
      </c>
      <c r="AR120" s="99">
        <v>103.25</v>
      </c>
      <c r="AS120" s="99">
        <v>10.364999999999998</v>
      </c>
      <c r="AT120" s="99">
        <v>512.65750000000003</v>
      </c>
      <c r="AU120" s="99">
        <v>4.1549999999999994</v>
      </c>
      <c r="AV120" s="99">
        <v>10.1175</v>
      </c>
      <c r="AW120" s="99">
        <v>4.6050000000000004</v>
      </c>
      <c r="AX120" s="99">
        <v>17.9575</v>
      </c>
      <c r="AY120" s="99">
        <v>32.5</v>
      </c>
      <c r="AZ120" s="99">
        <v>2.33</v>
      </c>
      <c r="BA120" s="99">
        <v>1.1124999999999998</v>
      </c>
      <c r="BB120" s="99">
        <v>15.0275</v>
      </c>
      <c r="BC120" s="99">
        <v>29.714999999999996</v>
      </c>
      <c r="BD120" s="99">
        <v>19.549999999999997</v>
      </c>
      <c r="BE120" s="99">
        <v>33.620000000000005</v>
      </c>
      <c r="BF120" s="99">
        <v>79</v>
      </c>
      <c r="BG120" s="99">
        <v>5.1037499999999998</v>
      </c>
      <c r="BH120" s="99">
        <v>9.9224999999999994</v>
      </c>
      <c r="BI120" s="99">
        <v>14.625</v>
      </c>
      <c r="BJ120" s="99">
        <v>3.1524999999999999</v>
      </c>
      <c r="BK120" s="99">
        <v>59.524999999999999</v>
      </c>
      <c r="BL120" s="99">
        <v>9.9450000000000003</v>
      </c>
      <c r="BM120" s="99">
        <v>10.71</v>
      </c>
    </row>
    <row r="121" spans="1:65" x14ac:dyDescent="0.25">
      <c r="A121" s="13">
        <v>2212940200</v>
      </c>
      <c r="B121" s="14" t="s">
        <v>392</v>
      </c>
      <c r="C121" s="14" t="s">
        <v>395</v>
      </c>
      <c r="D121" s="14" t="s">
        <v>396</v>
      </c>
      <c r="E121" s="99">
        <v>13.045</v>
      </c>
      <c r="F121" s="99">
        <v>4.9125000000000005</v>
      </c>
      <c r="G121" s="99">
        <v>4.5175000000000001</v>
      </c>
      <c r="H121" s="99">
        <v>1.4075</v>
      </c>
      <c r="I121" s="99">
        <v>1.105</v>
      </c>
      <c r="J121" s="99">
        <v>2.9924999999999997</v>
      </c>
      <c r="K121" s="99">
        <v>2.8525</v>
      </c>
      <c r="L121" s="99">
        <v>1.2124999999999999</v>
      </c>
      <c r="M121" s="99">
        <v>4.3875000000000002</v>
      </c>
      <c r="N121" s="99">
        <v>4.1624999999999996</v>
      </c>
      <c r="O121" s="99">
        <v>0.58750000000000002</v>
      </c>
      <c r="P121" s="99">
        <v>1.8425000000000002</v>
      </c>
      <c r="Q121" s="99">
        <v>4.0250000000000004</v>
      </c>
      <c r="R121" s="99">
        <v>4.09</v>
      </c>
      <c r="S121" s="99">
        <v>5.0225</v>
      </c>
      <c r="T121" s="99">
        <v>2.9899999999999998</v>
      </c>
      <c r="U121" s="99">
        <v>4.6225000000000005</v>
      </c>
      <c r="V121" s="99">
        <v>1.46</v>
      </c>
      <c r="W121" s="99">
        <v>2.23</v>
      </c>
      <c r="X121" s="99">
        <v>1.9175</v>
      </c>
      <c r="Y121" s="99">
        <v>20.689999999999998</v>
      </c>
      <c r="Z121" s="99">
        <v>5.9849999999999994</v>
      </c>
      <c r="AA121" s="99">
        <v>3.1225000000000001</v>
      </c>
      <c r="AB121" s="99">
        <v>1.4875</v>
      </c>
      <c r="AC121" s="99">
        <v>3.4649999999999999</v>
      </c>
      <c r="AD121" s="99">
        <v>2.3000000000000003</v>
      </c>
      <c r="AE121" s="92">
        <v>1261.2925</v>
      </c>
      <c r="AF121" s="92">
        <v>418896.5</v>
      </c>
      <c r="AG121" s="100">
        <v>5.2862499999999795</v>
      </c>
      <c r="AH121" s="92">
        <v>1750.3264434905291</v>
      </c>
      <c r="AI121" s="99">
        <v>104.19583097825462</v>
      </c>
      <c r="AJ121" s="99" t="s">
        <v>837</v>
      </c>
      <c r="AK121" s="99" t="s">
        <v>837</v>
      </c>
      <c r="AL121" s="99">
        <v>104.19583097825462</v>
      </c>
      <c r="AM121" s="99">
        <v>185.0745</v>
      </c>
      <c r="AN121" s="99">
        <v>76.105000000000004</v>
      </c>
      <c r="AO121" s="101">
        <v>3.4857968750000001</v>
      </c>
      <c r="AP121" s="99">
        <v>99.627499999999998</v>
      </c>
      <c r="AQ121" s="99">
        <v>118.80500000000001</v>
      </c>
      <c r="AR121" s="99">
        <v>112.75</v>
      </c>
      <c r="AS121" s="99">
        <v>9.2925000000000004</v>
      </c>
      <c r="AT121" s="99">
        <v>407.93</v>
      </c>
      <c r="AU121" s="99">
        <v>4.8550000000000004</v>
      </c>
      <c r="AV121" s="99">
        <v>10.565000000000001</v>
      </c>
      <c r="AW121" s="99">
        <v>4.5750000000000002</v>
      </c>
      <c r="AX121" s="99">
        <v>20.0825</v>
      </c>
      <c r="AY121" s="99">
        <v>48.75</v>
      </c>
      <c r="AZ121" s="99">
        <v>2.7025000000000001</v>
      </c>
      <c r="BA121" s="99">
        <v>1.1200000000000001</v>
      </c>
      <c r="BB121" s="99">
        <v>13.525</v>
      </c>
      <c r="BC121" s="99">
        <v>29.067499999999999</v>
      </c>
      <c r="BD121" s="99">
        <v>26.259999999999998</v>
      </c>
      <c r="BE121" s="99">
        <v>38.659999999999997</v>
      </c>
      <c r="BF121" s="99">
        <v>118.625</v>
      </c>
      <c r="BG121" s="99">
        <v>9.9920833333333334</v>
      </c>
      <c r="BH121" s="99">
        <v>12.502500000000001</v>
      </c>
      <c r="BI121" s="99">
        <v>20</v>
      </c>
      <c r="BJ121" s="99">
        <v>3.28</v>
      </c>
      <c r="BK121" s="99">
        <v>65.847499999999997</v>
      </c>
      <c r="BL121" s="99">
        <v>9.6974999999999998</v>
      </c>
      <c r="BM121" s="99">
        <v>10.645</v>
      </c>
    </row>
    <row r="122" spans="1:65" x14ac:dyDescent="0.25">
      <c r="A122" s="13">
        <v>2226380365</v>
      </c>
      <c r="B122" s="14" t="s">
        <v>392</v>
      </c>
      <c r="C122" s="14" t="s">
        <v>397</v>
      </c>
      <c r="D122" s="14" t="s">
        <v>398</v>
      </c>
      <c r="E122" s="99">
        <v>14.404999999999999</v>
      </c>
      <c r="F122" s="99">
        <v>5.7424999999999997</v>
      </c>
      <c r="G122" s="99">
        <v>5.0075000000000003</v>
      </c>
      <c r="H122" s="99">
        <v>1.3925000000000001</v>
      </c>
      <c r="I122" s="99">
        <v>1.0425</v>
      </c>
      <c r="J122" s="99">
        <v>2.9775</v>
      </c>
      <c r="K122" s="99">
        <v>2.8775000000000004</v>
      </c>
      <c r="L122" s="99">
        <v>1.7424999999999999</v>
      </c>
      <c r="M122" s="99">
        <v>3.9550000000000001</v>
      </c>
      <c r="N122" s="99">
        <v>3.8724999999999996</v>
      </c>
      <c r="O122" s="99">
        <v>0.59499999999999997</v>
      </c>
      <c r="P122" s="99">
        <v>1.83</v>
      </c>
      <c r="Q122" s="99">
        <v>3.43</v>
      </c>
      <c r="R122" s="99">
        <v>4.4450000000000003</v>
      </c>
      <c r="S122" s="99">
        <v>5.0924999999999994</v>
      </c>
      <c r="T122" s="99">
        <v>2.98</v>
      </c>
      <c r="U122" s="99">
        <v>4.6724999999999994</v>
      </c>
      <c r="V122" s="99">
        <v>1.4124999999999999</v>
      </c>
      <c r="W122" s="99">
        <v>2.2549999999999999</v>
      </c>
      <c r="X122" s="99">
        <v>2.355</v>
      </c>
      <c r="Y122" s="99">
        <v>20.349999999999998</v>
      </c>
      <c r="Z122" s="99">
        <v>5.875</v>
      </c>
      <c r="AA122" s="99">
        <v>3.13</v>
      </c>
      <c r="AB122" s="99">
        <v>1.4774999999999998</v>
      </c>
      <c r="AC122" s="99">
        <v>3.25</v>
      </c>
      <c r="AD122" s="99">
        <v>2.1574999999999998</v>
      </c>
      <c r="AE122" s="92">
        <v>1226.2925</v>
      </c>
      <c r="AF122" s="92">
        <v>421869</v>
      </c>
      <c r="AG122" s="100">
        <v>5.1862499999999789</v>
      </c>
      <c r="AH122" s="92">
        <v>1739.5350981610402</v>
      </c>
      <c r="AI122" s="99" t="s">
        <v>837</v>
      </c>
      <c r="AJ122" s="99">
        <v>140.78093107612554</v>
      </c>
      <c r="AK122" s="99">
        <v>35.97527871433978</v>
      </c>
      <c r="AL122" s="99">
        <v>176.76</v>
      </c>
      <c r="AM122" s="99">
        <v>187.36199999999999</v>
      </c>
      <c r="AN122" s="99">
        <v>61.982500000000002</v>
      </c>
      <c r="AO122" s="101">
        <v>3.5761250000000002</v>
      </c>
      <c r="AP122" s="99">
        <v>115.1875</v>
      </c>
      <c r="AQ122" s="99">
        <v>102.8125</v>
      </c>
      <c r="AR122" s="99">
        <v>124.9175</v>
      </c>
      <c r="AS122" s="99">
        <v>10.43</v>
      </c>
      <c r="AT122" s="99">
        <v>480.92999999999995</v>
      </c>
      <c r="AU122" s="99">
        <v>3.9649999999999999</v>
      </c>
      <c r="AV122" s="99">
        <v>10.365</v>
      </c>
      <c r="AW122" s="99">
        <v>3.8075000000000001</v>
      </c>
      <c r="AX122" s="99">
        <v>21.33</v>
      </c>
      <c r="AY122" s="99">
        <v>40.25</v>
      </c>
      <c r="AZ122" s="99">
        <v>2.4875000000000003</v>
      </c>
      <c r="BA122" s="99">
        <v>1.2225000000000001</v>
      </c>
      <c r="BB122" s="99">
        <v>16.77</v>
      </c>
      <c r="BC122" s="99">
        <v>49.5</v>
      </c>
      <c r="BD122" s="99">
        <v>28.942499999999999</v>
      </c>
      <c r="BE122" s="99">
        <v>38.667500000000004</v>
      </c>
      <c r="BF122" s="99">
        <v>95</v>
      </c>
      <c r="BG122" s="99">
        <v>7.6295833333333345</v>
      </c>
      <c r="BH122" s="99">
        <v>11.91</v>
      </c>
      <c r="BI122" s="99">
        <v>16</v>
      </c>
      <c r="BJ122" s="99">
        <v>2.5925000000000002</v>
      </c>
      <c r="BK122" s="99">
        <v>49.355000000000004</v>
      </c>
      <c r="BL122" s="99">
        <v>9.5474999999999994</v>
      </c>
      <c r="BM122" s="99">
        <v>11.6525</v>
      </c>
    </row>
    <row r="123" spans="1:65" x14ac:dyDescent="0.25">
      <c r="A123" s="13">
        <v>2229180400</v>
      </c>
      <c r="B123" s="14" t="s">
        <v>392</v>
      </c>
      <c r="C123" s="14" t="s">
        <v>400</v>
      </c>
      <c r="D123" s="14" t="s">
        <v>401</v>
      </c>
      <c r="E123" s="99">
        <v>12.62</v>
      </c>
      <c r="F123" s="99">
        <v>5.585</v>
      </c>
      <c r="G123" s="99">
        <v>4.5250000000000004</v>
      </c>
      <c r="H123" s="99">
        <v>1.4750000000000001</v>
      </c>
      <c r="I123" s="99">
        <v>1.0549999999999999</v>
      </c>
      <c r="J123" s="99">
        <v>3.0625</v>
      </c>
      <c r="K123" s="99">
        <v>3.5875000000000004</v>
      </c>
      <c r="L123" s="99">
        <v>1.2575000000000001</v>
      </c>
      <c r="M123" s="99">
        <v>4.4674999999999994</v>
      </c>
      <c r="N123" s="99">
        <v>4.0775000000000006</v>
      </c>
      <c r="O123" s="99">
        <v>0.58250000000000002</v>
      </c>
      <c r="P123" s="99">
        <v>1.8325</v>
      </c>
      <c r="Q123" s="99">
        <v>3.7425000000000002</v>
      </c>
      <c r="R123" s="99">
        <v>3.8624999999999998</v>
      </c>
      <c r="S123" s="99">
        <v>5.37</v>
      </c>
      <c r="T123" s="99">
        <v>3.0024999999999999</v>
      </c>
      <c r="U123" s="99">
        <v>4.4350000000000005</v>
      </c>
      <c r="V123" s="99">
        <v>1.405</v>
      </c>
      <c r="W123" s="99">
        <v>2.1425000000000001</v>
      </c>
      <c r="X123" s="99">
        <v>2.1324999999999998</v>
      </c>
      <c r="Y123" s="99">
        <v>19.422499999999999</v>
      </c>
      <c r="Z123" s="99">
        <v>6.4325000000000001</v>
      </c>
      <c r="AA123" s="99">
        <v>3.0075000000000003</v>
      </c>
      <c r="AB123" s="99">
        <v>1.4724999999999999</v>
      </c>
      <c r="AC123" s="99">
        <v>3.2425000000000002</v>
      </c>
      <c r="AD123" s="99">
        <v>2.2524999999999999</v>
      </c>
      <c r="AE123" s="92">
        <v>1071.7950000000001</v>
      </c>
      <c r="AF123" s="92">
        <v>283920.75</v>
      </c>
      <c r="AG123" s="100">
        <v>5.584687499999978</v>
      </c>
      <c r="AH123" s="92">
        <v>1225.3806964895289</v>
      </c>
      <c r="AI123" s="99" t="s">
        <v>837</v>
      </c>
      <c r="AJ123" s="99">
        <v>92.943131511321099</v>
      </c>
      <c r="AK123" s="99">
        <v>59.170404724071197</v>
      </c>
      <c r="AL123" s="99">
        <v>152.11000000000001</v>
      </c>
      <c r="AM123" s="99">
        <v>186.67803749999999</v>
      </c>
      <c r="AN123" s="99">
        <v>64.817499999999995</v>
      </c>
      <c r="AO123" s="101">
        <v>3.3455937499999999</v>
      </c>
      <c r="AP123" s="99">
        <v>100.11750000000001</v>
      </c>
      <c r="AQ123" s="99">
        <v>110.17</v>
      </c>
      <c r="AR123" s="99">
        <v>100.58</v>
      </c>
      <c r="AS123" s="99">
        <v>10.8</v>
      </c>
      <c r="AT123" s="99">
        <v>481.42999999999995</v>
      </c>
      <c r="AU123" s="99">
        <v>4.4300000000000006</v>
      </c>
      <c r="AV123" s="99">
        <v>10.86</v>
      </c>
      <c r="AW123" s="99">
        <v>4.3525</v>
      </c>
      <c r="AX123" s="99">
        <v>26.732500000000002</v>
      </c>
      <c r="AY123" s="99">
        <v>42.877499999999998</v>
      </c>
      <c r="AZ123" s="99">
        <v>2.5999999999999996</v>
      </c>
      <c r="BA123" s="99">
        <v>1.2</v>
      </c>
      <c r="BB123" s="99">
        <v>13.897500000000001</v>
      </c>
      <c r="BC123" s="99">
        <v>33.8125</v>
      </c>
      <c r="BD123" s="99">
        <v>24.717499999999998</v>
      </c>
      <c r="BE123" s="99">
        <v>29.487500000000001</v>
      </c>
      <c r="BF123" s="99">
        <v>93.612499999999997</v>
      </c>
      <c r="BG123" s="99">
        <v>7.8270833333333343</v>
      </c>
      <c r="BH123" s="99">
        <v>10.399999999999999</v>
      </c>
      <c r="BI123" s="99">
        <v>19.1325</v>
      </c>
      <c r="BJ123" s="99">
        <v>2.7750000000000004</v>
      </c>
      <c r="BK123" s="99">
        <v>58.477499999999999</v>
      </c>
      <c r="BL123" s="99">
        <v>9.5775000000000006</v>
      </c>
      <c r="BM123" s="99">
        <v>9.9024999999999999</v>
      </c>
    </row>
    <row r="124" spans="1:65" x14ac:dyDescent="0.25">
      <c r="A124" s="13">
        <v>2229340450</v>
      </c>
      <c r="B124" s="14" t="s">
        <v>392</v>
      </c>
      <c r="C124" s="14" t="s">
        <v>402</v>
      </c>
      <c r="D124" s="14" t="s">
        <v>403</v>
      </c>
      <c r="E124" s="99">
        <v>13.49</v>
      </c>
      <c r="F124" s="99">
        <v>4.6000000000000005</v>
      </c>
      <c r="G124" s="99">
        <v>4.4050000000000002</v>
      </c>
      <c r="H124" s="99">
        <v>1.2949999999999999</v>
      </c>
      <c r="I124" s="99">
        <v>1.0725</v>
      </c>
      <c r="J124" s="99">
        <v>3.01</v>
      </c>
      <c r="K124" s="99">
        <v>2.7425000000000002</v>
      </c>
      <c r="L124" s="99">
        <v>1.26</v>
      </c>
      <c r="M124" s="99">
        <v>4.1100000000000003</v>
      </c>
      <c r="N124" s="99">
        <v>3.7975000000000003</v>
      </c>
      <c r="O124" s="99">
        <v>0.59499999999999997</v>
      </c>
      <c r="P124" s="99">
        <v>1.8675000000000002</v>
      </c>
      <c r="Q124" s="99">
        <v>3.9824999999999999</v>
      </c>
      <c r="R124" s="99">
        <v>3.8125</v>
      </c>
      <c r="S124" s="99">
        <v>5.04</v>
      </c>
      <c r="T124" s="99">
        <v>2.5225</v>
      </c>
      <c r="U124" s="99">
        <v>4.3324999999999996</v>
      </c>
      <c r="V124" s="99">
        <v>1.385</v>
      </c>
      <c r="W124" s="99">
        <v>2.0825</v>
      </c>
      <c r="X124" s="99">
        <v>1.8975</v>
      </c>
      <c r="Y124" s="99">
        <v>20.602499999999999</v>
      </c>
      <c r="Z124" s="99">
        <v>6.0750000000000011</v>
      </c>
      <c r="AA124" s="99">
        <v>2.9024999999999999</v>
      </c>
      <c r="AB124" s="99">
        <v>1.5749999999999997</v>
      </c>
      <c r="AC124" s="99">
        <v>2.91</v>
      </c>
      <c r="AD124" s="99">
        <v>2.11</v>
      </c>
      <c r="AE124" s="92">
        <v>1128.0075000000002</v>
      </c>
      <c r="AF124" s="92">
        <v>280840</v>
      </c>
      <c r="AG124" s="100">
        <v>5.4735208333333238</v>
      </c>
      <c r="AH124" s="92">
        <v>1199.4739173909429</v>
      </c>
      <c r="AI124" s="99">
        <v>109.3989414328137</v>
      </c>
      <c r="AJ124" s="99" t="s">
        <v>837</v>
      </c>
      <c r="AK124" s="99" t="s">
        <v>837</v>
      </c>
      <c r="AL124" s="99">
        <v>109.3989414328137</v>
      </c>
      <c r="AM124" s="99">
        <v>187.36199999999999</v>
      </c>
      <c r="AN124" s="99">
        <v>62.407500000000006</v>
      </c>
      <c r="AO124" s="101">
        <v>3.4793124999999998</v>
      </c>
      <c r="AP124" s="99">
        <v>126.06</v>
      </c>
      <c r="AQ124" s="99">
        <v>104.8075</v>
      </c>
      <c r="AR124" s="99">
        <v>104.685</v>
      </c>
      <c r="AS124" s="99">
        <v>10.5425</v>
      </c>
      <c r="AT124" s="99">
        <v>491.78</v>
      </c>
      <c r="AU124" s="99">
        <v>4.4275000000000002</v>
      </c>
      <c r="AV124" s="99">
        <v>11.065</v>
      </c>
      <c r="AW124" s="99">
        <v>4.1574999999999998</v>
      </c>
      <c r="AX124" s="99">
        <v>24.26</v>
      </c>
      <c r="AY124" s="99">
        <v>38.792499999999997</v>
      </c>
      <c r="AZ124" s="99">
        <v>2.74</v>
      </c>
      <c r="BA124" s="99">
        <v>1.1225000000000001</v>
      </c>
      <c r="BB124" s="99">
        <v>13.205</v>
      </c>
      <c r="BC124" s="99">
        <v>37.622500000000002</v>
      </c>
      <c r="BD124" s="99">
        <v>26.297499999999999</v>
      </c>
      <c r="BE124" s="99">
        <v>35.252499999999998</v>
      </c>
      <c r="BF124" s="99">
        <v>85.552499999999995</v>
      </c>
      <c r="BG124" s="99">
        <v>8.3333333333333339</v>
      </c>
      <c r="BH124" s="99">
        <v>9.4875000000000007</v>
      </c>
      <c r="BI124" s="99">
        <v>18</v>
      </c>
      <c r="BJ124" s="99">
        <v>2.835</v>
      </c>
      <c r="BK124" s="99">
        <v>59.022499999999994</v>
      </c>
      <c r="BL124" s="99">
        <v>9.4324999999999992</v>
      </c>
      <c r="BM124" s="99">
        <v>8.9024999999999999</v>
      </c>
    </row>
    <row r="125" spans="1:65" x14ac:dyDescent="0.25">
      <c r="A125" s="13">
        <v>2233740500</v>
      </c>
      <c r="B125" s="14" t="s">
        <v>392</v>
      </c>
      <c r="C125" s="14" t="s">
        <v>404</v>
      </c>
      <c r="D125" s="14" t="s">
        <v>405</v>
      </c>
      <c r="E125" s="99">
        <v>12.62</v>
      </c>
      <c r="F125" s="99">
        <v>4.6750000000000007</v>
      </c>
      <c r="G125" s="99">
        <v>4.5625</v>
      </c>
      <c r="H125" s="99">
        <v>1.31</v>
      </c>
      <c r="I125" s="99">
        <v>1.0549999999999999</v>
      </c>
      <c r="J125" s="99">
        <v>2.9725000000000001</v>
      </c>
      <c r="K125" s="99">
        <v>2.67</v>
      </c>
      <c r="L125" s="99">
        <v>1.2225000000000001</v>
      </c>
      <c r="M125" s="99">
        <v>3.6425000000000001</v>
      </c>
      <c r="N125" s="99">
        <v>3.3025000000000002</v>
      </c>
      <c r="O125" s="99">
        <v>0.58749999999999991</v>
      </c>
      <c r="P125" s="99">
        <v>1.7774999999999999</v>
      </c>
      <c r="Q125" s="99">
        <v>3.8374999999999999</v>
      </c>
      <c r="R125" s="99">
        <v>3.91</v>
      </c>
      <c r="S125" s="99">
        <v>4.6449999999999996</v>
      </c>
      <c r="T125" s="99">
        <v>2.5825</v>
      </c>
      <c r="U125" s="99">
        <v>4.6749999999999998</v>
      </c>
      <c r="V125" s="99">
        <v>1.21</v>
      </c>
      <c r="W125" s="99">
        <v>2.0249999999999999</v>
      </c>
      <c r="X125" s="99">
        <v>1.8574999999999999</v>
      </c>
      <c r="Y125" s="99">
        <v>19.122499999999999</v>
      </c>
      <c r="Z125" s="99">
        <v>5.5775000000000006</v>
      </c>
      <c r="AA125" s="99">
        <v>3.0474999999999999</v>
      </c>
      <c r="AB125" s="99">
        <v>1.2975000000000001</v>
      </c>
      <c r="AC125" s="99">
        <v>3.165</v>
      </c>
      <c r="AD125" s="99">
        <v>2.0649999999999999</v>
      </c>
      <c r="AE125" s="92">
        <v>834.14750000000004</v>
      </c>
      <c r="AF125" s="92">
        <v>355715.75</v>
      </c>
      <c r="AG125" s="100">
        <v>5.3077708333333424</v>
      </c>
      <c r="AH125" s="92">
        <v>1492.7523883077124</v>
      </c>
      <c r="AI125" s="99" t="s">
        <v>837</v>
      </c>
      <c r="AJ125" s="99">
        <v>71.232332148159259</v>
      </c>
      <c r="AK125" s="99">
        <v>59.958960563324418</v>
      </c>
      <c r="AL125" s="99">
        <v>131.19</v>
      </c>
      <c r="AM125" s="99">
        <v>184.93792499999998</v>
      </c>
      <c r="AN125" s="99">
        <v>49.067499999999995</v>
      </c>
      <c r="AO125" s="101">
        <v>3.2163125000000004</v>
      </c>
      <c r="AP125" s="99">
        <v>108.0625</v>
      </c>
      <c r="AQ125" s="99">
        <v>149.5625</v>
      </c>
      <c r="AR125" s="99">
        <v>106.9</v>
      </c>
      <c r="AS125" s="99">
        <v>10.89</v>
      </c>
      <c r="AT125" s="99">
        <v>531.28</v>
      </c>
      <c r="AU125" s="99">
        <v>3.7150000000000003</v>
      </c>
      <c r="AV125" s="99">
        <v>10.932499999999999</v>
      </c>
      <c r="AW125" s="99">
        <v>3.1774999999999998</v>
      </c>
      <c r="AX125" s="99">
        <v>23.335000000000001</v>
      </c>
      <c r="AY125" s="99">
        <v>39.167500000000004</v>
      </c>
      <c r="AZ125" s="99">
        <v>2.835</v>
      </c>
      <c r="BA125" s="99">
        <v>1.105</v>
      </c>
      <c r="BB125" s="99">
        <v>15.3325</v>
      </c>
      <c r="BC125" s="99">
        <v>27.677499999999998</v>
      </c>
      <c r="BD125" s="99">
        <v>24.015000000000001</v>
      </c>
      <c r="BE125" s="99">
        <v>26.442499999999999</v>
      </c>
      <c r="BF125" s="99">
        <v>115.20500000000001</v>
      </c>
      <c r="BG125" s="99">
        <v>10.84</v>
      </c>
      <c r="BH125" s="99">
        <v>7.8774999999999995</v>
      </c>
      <c r="BI125" s="99">
        <v>13.395</v>
      </c>
      <c r="BJ125" s="99">
        <v>3.33</v>
      </c>
      <c r="BK125" s="99">
        <v>65.405000000000001</v>
      </c>
      <c r="BL125" s="99">
        <v>9.8049999999999997</v>
      </c>
      <c r="BM125" s="99">
        <v>9.8324999999999996</v>
      </c>
    </row>
    <row r="126" spans="1:65" x14ac:dyDescent="0.25">
      <c r="A126" s="13">
        <v>2235380600</v>
      </c>
      <c r="B126" s="14" t="s">
        <v>392</v>
      </c>
      <c r="C126" s="14" t="s">
        <v>406</v>
      </c>
      <c r="D126" s="14" t="s">
        <v>407</v>
      </c>
      <c r="E126" s="99">
        <v>14.675000000000001</v>
      </c>
      <c r="F126" s="99">
        <v>4.9325000000000001</v>
      </c>
      <c r="G126" s="99">
        <v>4.8025000000000002</v>
      </c>
      <c r="H126" s="99">
        <v>1.4449999999999998</v>
      </c>
      <c r="I126" s="99">
        <v>1.05</v>
      </c>
      <c r="J126" s="99">
        <v>3.0575000000000001</v>
      </c>
      <c r="K126" s="99">
        <v>2.9450000000000003</v>
      </c>
      <c r="L126" s="99">
        <v>1.23</v>
      </c>
      <c r="M126" s="99">
        <v>4.125</v>
      </c>
      <c r="N126" s="99">
        <v>3.7650000000000001</v>
      </c>
      <c r="O126" s="99">
        <v>0.62250000000000005</v>
      </c>
      <c r="P126" s="99">
        <v>1.8774999999999999</v>
      </c>
      <c r="Q126" s="99">
        <v>4.1524999999999999</v>
      </c>
      <c r="R126" s="99">
        <v>3.8650000000000002</v>
      </c>
      <c r="S126" s="99">
        <v>4.7450000000000001</v>
      </c>
      <c r="T126" s="99">
        <v>2.79</v>
      </c>
      <c r="U126" s="99">
        <v>4.09</v>
      </c>
      <c r="V126" s="99">
        <v>1.3800000000000001</v>
      </c>
      <c r="W126" s="99">
        <v>2.0300000000000002</v>
      </c>
      <c r="X126" s="99">
        <v>1.7850000000000001</v>
      </c>
      <c r="Y126" s="99">
        <v>19.112500000000001</v>
      </c>
      <c r="Z126" s="99">
        <v>6.2750000000000004</v>
      </c>
      <c r="AA126" s="99">
        <v>3.2025000000000001</v>
      </c>
      <c r="AB126" s="99">
        <v>1.4200000000000002</v>
      </c>
      <c r="AC126" s="99">
        <v>3.0074999999999998</v>
      </c>
      <c r="AD126" s="99">
        <v>2.2124999999999999</v>
      </c>
      <c r="AE126" s="92">
        <v>1877.875</v>
      </c>
      <c r="AF126" s="92">
        <v>664311.5</v>
      </c>
      <c r="AG126" s="100">
        <v>5.2195833333333228</v>
      </c>
      <c r="AH126" s="92">
        <v>2759.1783488862902</v>
      </c>
      <c r="AI126" s="99" t="s">
        <v>837</v>
      </c>
      <c r="AJ126" s="99">
        <v>72.981593593388183</v>
      </c>
      <c r="AK126" s="99">
        <v>49.249758061395106</v>
      </c>
      <c r="AL126" s="99">
        <v>122.23</v>
      </c>
      <c r="AM126" s="99">
        <v>187.36199999999999</v>
      </c>
      <c r="AN126" s="99">
        <v>54.657499999999999</v>
      </c>
      <c r="AO126" s="101">
        <v>3.7172083333333332</v>
      </c>
      <c r="AP126" s="99">
        <v>105.91249999999999</v>
      </c>
      <c r="AQ126" s="99">
        <v>169.16749999999999</v>
      </c>
      <c r="AR126" s="99">
        <v>126.6675</v>
      </c>
      <c r="AS126" s="99">
        <v>11.02</v>
      </c>
      <c r="AT126" s="99">
        <v>511.77500000000003</v>
      </c>
      <c r="AU126" s="99">
        <v>4.6425000000000001</v>
      </c>
      <c r="AV126" s="99">
        <v>10.74</v>
      </c>
      <c r="AW126" s="99">
        <v>4.2300000000000004</v>
      </c>
      <c r="AX126" s="99">
        <v>23</v>
      </c>
      <c r="AY126" s="99">
        <v>43.332499999999996</v>
      </c>
      <c r="AZ126" s="99">
        <v>2.8449999999999998</v>
      </c>
      <c r="BA126" s="99">
        <v>1.135</v>
      </c>
      <c r="BB126" s="99">
        <v>18.5</v>
      </c>
      <c r="BC126" s="99">
        <v>40.247500000000002</v>
      </c>
      <c r="BD126" s="99">
        <v>30.68</v>
      </c>
      <c r="BE126" s="99">
        <v>33.880000000000003</v>
      </c>
      <c r="BF126" s="99">
        <v>117.83500000000001</v>
      </c>
      <c r="BG126" s="99">
        <v>9.99</v>
      </c>
      <c r="BH126" s="99">
        <v>12.8325</v>
      </c>
      <c r="BI126" s="99">
        <v>20.1675</v>
      </c>
      <c r="BJ126" s="99">
        <v>2.8624999999999998</v>
      </c>
      <c r="BK126" s="99">
        <v>57.914999999999992</v>
      </c>
      <c r="BL126" s="99">
        <v>9.5675000000000008</v>
      </c>
      <c r="BM126" s="99">
        <v>10.592499999999999</v>
      </c>
    </row>
    <row r="127" spans="1:65" x14ac:dyDescent="0.25">
      <c r="A127" s="13">
        <v>2243340800</v>
      </c>
      <c r="B127" s="14" t="s">
        <v>392</v>
      </c>
      <c r="C127" s="14" t="s">
        <v>408</v>
      </c>
      <c r="D127" s="14" t="s">
        <v>409</v>
      </c>
      <c r="E127" s="99">
        <v>14.3125</v>
      </c>
      <c r="F127" s="99">
        <v>5.2025000000000006</v>
      </c>
      <c r="G127" s="99">
        <v>5.0949999999999998</v>
      </c>
      <c r="H127" s="99">
        <v>1.2324999999999999</v>
      </c>
      <c r="I127" s="99">
        <v>1.1625000000000001</v>
      </c>
      <c r="J127" s="99">
        <v>3.1574999999999998</v>
      </c>
      <c r="K127" s="99">
        <v>2.7625000000000002</v>
      </c>
      <c r="L127" s="99">
        <v>1.2575000000000001</v>
      </c>
      <c r="M127" s="99">
        <v>4.22</v>
      </c>
      <c r="N127" s="99">
        <v>3.2675000000000001</v>
      </c>
      <c r="O127" s="99">
        <v>0.60250000000000004</v>
      </c>
      <c r="P127" s="99">
        <v>1.8149999999999999</v>
      </c>
      <c r="Q127" s="99">
        <v>4.2975000000000003</v>
      </c>
      <c r="R127" s="99">
        <v>3.9399999999999995</v>
      </c>
      <c r="S127" s="99">
        <v>5.3724999999999996</v>
      </c>
      <c r="T127" s="99">
        <v>2.7324999999999999</v>
      </c>
      <c r="U127" s="99">
        <v>4.6175000000000006</v>
      </c>
      <c r="V127" s="99">
        <v>1.4424999999999999</v>
      </c>
      <c r="W127" s="99">
        <v>2.1124999999999998</v>
      </c>
      <c r="X127" s="99">
        <v>2.0674999999999999</v>
      </c>
      <c r="Y127" s="99">
        <v>21.519999999999996</v>
      </c>
      <c r="Z127" s="99">
        <v>5.4075000000000006</v>
      </c>
      <c r="AA127" s="99">
        <v>3.4325000000000001</v>
      </c>
      <c r="AB127" s="99">
        <v>1.3774999999999999</v>
      </c>
      <c r="AC127" s="99">
        <v>3.3249999999999997</v>
      </c>
      <c r="AD127" s="99">
        <v>2.2774999999999999</v>
      </c>
      <c r="AE127" s="92">
        <v>1071.4175</v>
      </c>
      <c r="AF127" s="92">
        <v>334509.5</v>
      </c>
      <c r="AG127" s="100">
        <v>4.988750000000012</v>
      </c>
      <c r="AH127" s="92">
        <v>1360.650973297008</v>
      </c>
      <c r="AI127" s="99" t="s">
        <v>837</v>
      </c>
      <c r="AJ127" s="99">
        <v>80.818662791666668</v>
      </c>
      <c r="AK127" s="99">
        <v>59.688832438459123</v>
      </c>
      <c r="AL127" s="99">
        <v>140.51</v>
      </c>
      <c r="AM127" s="99">
        <v>187.36199999999999</v>
      </c>
      <c r="AN127" s="99">
        <v>60.475000000000001</v>
      </c>
      <c r="AO127" s="101">
        <v>3.4099374999999998</v>
      </c>
      <c r="AP127" s="99">
        <v>121.2175</v>
      </c>
      <c r="AQ127" s="99">
        <v>123.83250000000001</v>
      </c>
      <c r="AR127" s="99">
        <v>115.32</v>
      </c>
      <c r="AS127" s="99">
        <v>10.984999999999999</v>
      </c>
      <c r="AT127" s="99">
        <v>509.54500000000002</v>
      </c>
      <c r="AU127" s="99">
        <v>4.6025</v>
      </c>
      <c r="AV127" s="99">
        <v>11.727499999999999</v>
      </c>
      <c r="AW127" s="99">
        <v>4.5525000000000002</v>
      </c>
      <c r="AX127" s="99">
        <v>22.75</v>
      </c>
      <c r="AY127" s="99">
        <v>44.125</v>
      </c>
      <c r="AZ127" s="99">
        <v>3.0125000000000002</v>
      </c>
      <c r="BA127" s="99">
        <v>1.1675</v>
      </c>
      <c r="BB127" s="99">
        <v>15.745000000000001</v>
      </c>
      <c r="BC127" s="99">
        <v>41.5</v>
      </c>
      <c r="BD127" s="99">
        <v>28.122499999999999</v>
      </c>
      <c r="BE127" s="99">
        <v>34.247500000000002</v>
      </c>
      <c r="BF127" s="99">
        <v>120.6675</v>
      </c>
      <c r="BG127" s="99">
        <v>8.2916666666666679</v>
      </c>
      <c r="BH127" s="99">
        <v>12.9575</v>
      </c>
      <c r="BI127" s="99">
        <v>13.7425</v>
      </c>
      <c r="BJ127" s="99">
        <v>3.9449999999999998</v>
      </c>
      <c r="BK127" s="99">
        <v>49</v>
      </c>
      <c r="BL127" s="99">
        <v>10.254999999999999</v>
      </c>
      <c r="BM127" s="99">
        <v>12.844999999999999</v>
      </c>
    </row>
    <row r="128" spans="1:65" x14ac:dyDescent="0.25">
      <c r="A128" s="13">
        <v>2226380900</v>
      </c>
      <c r="B128" s="14" t="s">
        <v>392</v>
      </c>
      <c r="C128" s="14" t="s">
        <v>397</v>
      </c>
      <c r="D128" s="14" t="s">
        <v>399</v>
      </c>
      <c r="E128" s="99">
        <v>14.565</v>
      </c>
      <c r="F128" s="99">
        <v>5.2725</v>
      </c>
      <c r="G128" s="99">
        <v>5.05</v>
      </c>
      <c r="H128" s="99">
        <v>1.47</v>
      </c>
      <c r="I128" s="99">
        <v>1.0425</v>
      </c>
      <c r="J128" s="99">
        <v>3.3</v>
      </c>
      <c r="K128" s="99">
        <v>2.8200000000000003</v>
      </c>
      <c r="L128" s="99">
        <v>1.8475000000000001</v>
      </c>
      <c r="M128" s="99">
        <v>3.8</v>
      </c>
      <c r="N128" s="99">
        <v>4.1225000000000005</v>
      </c>
      <c r="O128" s="99">
        <v>0.6</v>
      </c>
      <c r="P128" s="99">
        <v>1.81</v>
      </c>
      <c r="Q128" s="99">
        <v>3.4124999999999996</v>
      </c>
      <c r="R128" s="99">
        <v>4.085</v>
      </c>
      <c r="S128" s="99">
        <v>5.0599999999999996</v>
      </c>
      <c r="T128" s="99">
        <v>2.7700000000000005</v>
      </c>
      <c r="U128" s="99">
        <v>3.9024999999999999</v>
      </c>
      <c r="V128" s="99">
        <v>1.3674999999999999</v>
      </c>
      <c r="W128" s="99">
        <v>2.1924999999999999</v>
      </c>
      <c r="X128" s="99">
        <v>1.9474999999999998</v>
      </c>
      <c r="Y128" s="99">
        <v>21.700000000000003</v>
      </c>
      <c r="Z128" s="99">
        <v>6.9124999999999996</v>
      </c>
      <c r="AA128" s="99">
        <v>2.8625000000000003</v>
      </c>
      <c r="AB128" s="99">
        <v>1.2524999999999999</v>
      </c>
      <c r="AC128" s="99">
        <v>3.1675</v>
      </c>
      <c r="AD128" s="99">
        <v>2.1425000000000001</v>
      </c>
      <c r="AE128" s="92">
        <v>1282.3325</v>
      </c>
      <c r="AF128" s="92">
        <v>413258.75</v>
      </c>
      <c r="AG128" s="100">
        <v>5.2399999999999718</v>
      </c>
      <c r="AH128" s="92">
        <v>1724.1205360956219</v>
      </c>
      <c r="AI128" s="99" t="s">
        <v>837</v>
      </c>
      <c r="AJ128" s="99">
        <v>140.76785225644761</v>
      </c>
      <c r="AK128" s="99">
        <v>27.147758840448891</v>
      </c>
      <c r="AL128" s="99">
        <v>167.92000000000002</v>
      </c>
      <c r="AM128" s="99">
        <v>187.36199999999999</v>
      </c>
      <c r="AN128" s="99">
        <v>61.982500000000002</v>
      </c>
      <c r="AO128" s="101">
        <v>3.3891249999999999</v>
      </c>
      <c r="AP128" s="99">
        <v>126.55250000000001</v>
      </c>
      <c r="AQ128" s="99">
        <v>78.542500000000004</v>
      </c>
      <c r="AR128" s="99">
        <v>137.875</v>
      </c>
      <c r="AS128" s="99">
        <v>10.5025</v>
      </c>
      <c r="AT128" s="99">
        <v>481.15499999999997</v>
      </c>
      <c r="AU128" s="99">
        <v>4.0524999999999993</v>
      </c>
      <c r="AV128" s="99">
        <v>10.115</v>
      </c>
      <c r="AW128" s="99">
        <v>3.79</v>
      </c>
      <c r="AX128" s="99">
        <v>17.75</v>
      </c>
      <c r="AY128" s="99">
        <v>34.497500000000002</v>
      </c>
      <c r="AZ128" s="99">
        <v>2.4550000000000001</v>
      </c>
      <c r="BA128" s="99">
        <v>1.1074999999999999</v>
      </c>
      <c r="BB128" s="99">
        <v>16.077500000000001</v>
      </c>
      <c r="BC128" s="99">
        <v>49.5</v>
      </c>
      <c r="BD128" s="99">
        <v>28.942499999999999</v>
      </c>
      <c r="BE128" s="99">
        <v>37.745000000000005</v>
      </c>
      <c r="BF128" s="99">
        <v>95</v>
      </c>
      <c r="BG128" s="99">
        <v>7.6295833333333345</v>
      </c>
      <c r="BH128" s="99">
        <v>11.987500000000001</v>
      </c>
      <c r="BI128" s="99">
        <v>11.875</v>
      </c>
      <c r="BJ128" s="99">
        <v>2.6225000000000001</v>
      </c>
      <c r="BK128" s="99">
        <v>59.914999999999999</v>
      </c>
      <c r="BL128" s="99">
        <v>9.3475000000000001</v>
      </c>
      <c r="BM128" s="99">
        <v>12.135</v>
      </c>
    </row>
    <row r="129" spans="1:65" x14ac:dyDescent="0.25">
      <c r="A129" s="13">
        <v>2338860500</v>
      </c>
      <c r="B129" s="14" t="s">
        <v>410</v>
      </c>
      <c r="C129" s="14" t="s">
        <v>411</v>
      </c>
      <c r="D129" s="14" t="s">
        <v>412</v>
      </c>
      <c r="E129" s="99">
        <v>15.015000000000001</v>
      </c>
      <c r="F129" s="99">
        <v>4.2</v>
      </c>
      <c r="G129" s="99">
        <v>5.0475000000000003</v>
      </c>
      <c r="H129" s="99">
        <v>1.22</v>
      </c>
      <c r="I129" s="99">
        <v>1.4524999999999999</v>
      </c>
      <c r="J129" s="99">
        <v>3.2549999999999999</v>
      </c>
      <c r="K129" s="99">
        <v>2.65</v>
      </c>
      <c r="L129" s="99">
        <v>1.5075000000000001</v>
      </c>
      <c r="M129" s="99">
        <v>4.3899999999999997</v>
      </c>
      <c r="N129" s="99">
        <v>4.3100000000000005</v>
      </c>
      <c r="O129" s="99">
        <v>0.59749999999999992</v>
      </c>
      <c r="P129" s="99">
        <v>2.0500000000000003</v>
      </c>
      <c r="Q129" s="99">
        <v>4.2350000000000003</v>
      </c>
      <c r="R129" s="99">
        <v>3.7149999999999999</v>
      </c>
      <c r="S129" s="99">
        <v>4.7824999999999998</v>
      </c>
      <c r="T129" s="99">
        <v>3.9000000000000004</v>
      </c>
      <c r="U129" s="99">
        <v>4.91</v>
      </c>
      <c r="V129" s="99">
        <v>1.6</v>
      </c>
      <c r="W129" s="99">
        <v>2.4249999999999998</v>
      </c>
      <c r="X129" s="99">
        <v>2.2999999999999998</v>
      </c>
      <c r="Y129" s="99">
        <v>19.647500000000001</v>
      </c>
      <c r="Z129" s="99">
        <v>5.6124999999999998</v>
      </c>
      <c r="AA129" s="99">
        <v>3.46</v>
      </c>
      <c r="AB129" s="99">
        <v>1.4800000000000002</v>
      </c>
      <c r="AC129" s="99">
        <v>3.1475</v>
      </c>
      <c r="AD129" s="99">
        <v>2.2000000000000002</v>
      </c>
      <c r="AE129" s="92">
        <v>2012.9749999999999</v>
      </c>
      <c r="AF129" s="92">
        <v>529591.75</v>
      </c>
      <c r="AG129" s="100">
        <v>5.0511666666667203</v>
      </c>
      <c r="AH129" s="92">
        <v>2148.551222823472</v>
      </c>
      <c r="AI129" s="99" t="s">
        <v>837</v>
      </c>
      <c r="AJ129" s="99">
        <v>88.305333537508844</v>
      </c>
      <c r="AK129" s="99">
        <v>117.87428223203526</v>
      </c>
      <c r="AL129" s="99">
        <v>206.18</v>
      </c>
      <c r="AM129" s="99">
        <v>182.012925</v>
      </c>
      <c r="AN129" s="99">
        <v>79.989999999999995</v>
      </c>
      <c r="AO129" s="101">
        <v>3.9342083333333333</v>
      </c>
      <c r="AP129" s="99">
        <v>160.88749999999999</v>
      </c>
      <c r="AQ129" s="99">
        <v>131.01999999999998</v>
      </c>
      <c r="AR129" s="99">
        <v>110.4375</v>
      </c>
      <c r="AS129" s="99">
        <v>10.239999999999998</v>
      </c>
      <c r="AT129" s="99">
        <v>356.5625</v>
      </c>
      <c r="AU129" s="99">
        <v>6.8225000000000007</v>
      </c>
      <c r="AV129" s="99">
        <v>11.465</v>
      </c>
      <c r="AW129" s="99">
        <v>4.5650000000000004</v>
      </c>
      <c r="AX129" s="99">
        <v>29.5825</v>
      </c>
      <c r="AY129" s="99">
        <v>53.125</v>
      </c>
      <c r="AZ129" s="99">
        <v>2.7450000000000001</v>
      </c>
      <c r="BA129" s="99">
        <v>1.2475000000000001</v>
      </c>
      <c r="BB129" s="99">
        <v>19.177499999999998</v>
      </c>
      <c r="BC129" s="99">
        <v>34.887499999999996</v>
      </c>
      <c r="BD129" s="99">
        <v>24.22</v>
      </c>
      <c r="BE129" s="99">
        <v>29.425000000000001</v>
      </c>
      <c r="BF129" s="99">
        <v>134.92250000000001</v>
      </c>
      <c r="BG129" s="99">
        <v>8.25</v>
      </c>
      <c r="BH129" s="99">
        <v>11.95</v>
      </c>
      <c r="BI129" s="99">
        <v>16.817500000000003</v>
      </c>
      <c r="BJ129" s="99">
        <v>2.6124999999999998</v>
      </c>
      <c r="BK129" s="99">
        <v>101.1275</v>
      </c>
      <c r="BL129" s="99">
        <v>10.602499999999999</v>
      </c>
      <c r="BM129" s="99">
        <v>11.8675</v>
      </c>
    </row>
    <row r="130" spans="1:65" x14ac:dyDescent="0.25">
      <c r="A130" s="13">
        <v>2412580100</v>
      </c>
      <c r="B130" s="14" t="s">
        <v>413</v>
      </c>
      <c r="C130" s="14" t="s">
        <v>414</v>
      </c>
      <c r="D130" s="14" t="s">
        <v>415</v>
      </c>
      <c r="E130" s="99">
        <v>14.51</v>
      </c>
      <c r="F130" s="99">
        <v>5.3900000000000006</v>
      </c>
      <c r="G130" s="99">
        <v>5.2324999999999999</v>
      </c>
      <c r="H130" s="99">
        <v>1.8325</v>
      </c>
      <c r="I130" s="99">
        <v>1.35</v>
      </c>
      <c r="J130" s="99">
        <v>3.0075000000000003</v>
      </c>
      <c r="K130" s="99">
        <v>3.08</v>
      </c>
      <c r="L130" s="99">
        <v>1.4550000000000001</v>
      </c>
      <c r="M130" s="99">
        <v>5</v>
      </c>
      <c r="N130" s="99">
        <v>4.7149999999999999</v>
      </c>
      <c r="O130" s="99">
        <v>0.7</v>
      </c>
      <c r="P130" s="99">
        <v>1.94</v>
      </c>
      <c r="Q130" s="99">
        <v>4.12</v>
      </c>
      <c r="R130" s="99">
        <v>4.4024999999999999</v>
      </c>
      <c r="S130" s="99">
        <v>5.5400000000000009</v>
      </c>
      <c r="T130" s="99">
        <v>4</v>
      </c>
      <c r="U130" s="99">
        <v>5.0375000000000005</v>
      </c>
      <c r="V130" s="99">
        <v>1.6975000000000002</v>
      </c>
      <c r="W130" s="99">
        <v>2.4049999999999998</v>
      </c>
      <c r="X130" s="99">
        <v>2.0475000000000003</v>
      </c>
      <c r="Y130" s="99">
        <v>21.722499999999997</v>
      </c>
      <c r="Z130" s="99">
        <v>6.1349999999999998</v>
      </c>
      <c r="AA130" s="99">
        <v>3.6399999999999997</v>
      </c>
      <c r="AB130" s="99">
        <v>2.02</v>
      </c>
      <c r="AC130" s="99">
        <v>3.7525000000000004</v>
      </c>
      <c r="AD130" s="99">
        <v>2.5274999999999999</v>
      </c>
      <c r="AE130" s="92">
        <v>1880.0225</v>
      </c>
      <c r="AF130" s="92">
        <v>436533.5</v>
      </c>
      <c r="AG130" s="100">
        <v>5.0478988094167061</v>
      </c>
      <c r="AH130" s="92">
        <v>1769.1557134987574</v>
      </c>
      <c r="AI130" s="99" t="s">
        <v>837</v>
      </c>
      <c r="AJ130" s="99">
        <v>97.161368594044674</v>
      </c>
      <c r="AK130" s="99">
        <v>96.864531565578488</v>
      </c>
      <c r="AL130" s="99">
        <v>194.01999999999998</v>
      </c>
      <c r="AM130" s="99">
        <v>197.8214625</v>
      </c>
      <c r="AN130" s="99">
        <v>63.987500000000004</v>
      </c>
      <c r="AO130" s="101">
        <v>3.6049249999999997</v>
      </c>
      <c r="AP130" s="99">
        <v>90.002500000000012</v>
      </c>
      <c r="AQ130" s="99">
        <v>89.18</v>
      </c>
      <c r="AR130" s="99">
        <v>118.85499999999999</v>
      </c>
      <c r="AS130" s="99">
        <v>11.0275</v>
      </c>
      <c r="AT130" s="99">
        <v>450.20249999999999</v>
      </c>
      <c r="AU130" s="99">
        <v>5.9150000000000009</v>
      </c>
      <c r="AV130" s="99">
        <v>12.49</v>
      </c>
      <c r="AW130" s="99">
        <v>5.1375000000000002</v>
      </c>
      <c r="AX130" s="99">
        <v>24.967500000000001</v>
      </c>
      <c r="AY130" s="99">
        <v>55.332499999999996</v>
      </c>
      <c r="AZ130" s="99">
        <v>3.54</v>
      </c>
      <c r="BA130" s="99">
        <v>1.24</v>
      </c>
      <c r="BB130" s="99">
        <v>10.7125</v>
      </c>
      <c r="BC130" s="99">
        <v>28.409999999999997</v>
      </c>
      <c r="BD130" s="99">
        <v>27.369999999999997</v>
      </c>
      <c r="BE130" s="99">
        <v>37.950000000000003</v>
      </c>
      <c r="BF130" s="99">
        <v>74.497500000000002</v>
      </c>
      <c r="BG130" s="99">
        <v>11.237500000000001</v>
      </c>
      <c r="BH130" s="99">
        <v>13.605</v>
      </c>
      <c r="BI130" s="99">
        <v>22.2075</v>
      </c>
      <c r="BJ130" s="99">
        <v>4.07</v>
      </c>
      <c r="BK130" s="99">
        <v>56.875</v>
      </c>
      <c r="BL130" s="99">
        <v>10.897500000000001</v>
      </c>
      <c r="BM130" s="99">
        <v>14.122499999999999</v>
      </c>
    </row>
    <row r="131" spans="1:65" x14ac:dyDescent="0.25">
      <c r="A131" s="13">
        <v>2423224250</v>
      </c>
      <c r="B131" s="14" t="s">
        <v>413</v>
      </c>
      <c r="C131" s="14" t="s">
        <v>859</v>
      </c>
      <c r="D131" s="14" t="s">
        <v>416</v>
      </c>
      <c r="E131" s="99">
        <v>12.7575</v>
      </c>
      <c r="F131" s="99">
        <v>6.24</v>
      </c>
      <c r="G131" s="99">
        <v>5.1537499999999996</v>
      </c>
      <c r="H131" s="99">
        <v>1.33125</v>
      </c>
      <c r="I131" s="99">
        <v>1.26875</v>
      </c>
      <c r="J131" s="99">
        <v>3.1975000000000002</v>
      </c>
      <c r="K131" s="99">
        <v>3.0137499999999999</v>
      </c>
      <c r="L131" s="99">
        <v>1.4662499999999998</v>
      </c>
      <c r="M131" s="99">
        <v>4.7899999999999991</v>
      </c>
      <c r="N131" s="99">
        <v>4.8137499999999998</v>
      </c>
      <c r="O131" s="99">
        <v>0.78125</v>
      </c>
      <c r="P131" s="99">
        <v>1.81</v>
      </c>
      <c r="Q131" s="99">
        <v>3.9499999999999997</v>
      </c>
      <c r="R131" s="99">
        <v>4.21</v>
      </c>
      <c r="S131" s="99">
        <v>5.67875</v>
      </c>
      <c r="T131" s="99">
        <v>4.1999999999999993</v>
      </c>
      <c r="U131" s="99">
        <v>5.1274999999999995</v>
      </c>
      <c r="V131" s="99">
        <v>1.69</v>
      </c>
      <c r="W131" s="99">
        <v>2.34</v>
      </c>
      <c r="X131" s="99">
        <v>1.9612500000000002</v>
      </c>
      <c r="Y131" s="99">
        <v>20.2575</v>
      </c>
      <c r="Z131" s="99">
        <v>7.4387499999999998</v>
      </c>
      <c r="AA131" s="99">
        <v>3.7012499999999999</v>
      </c>
      <c r="AB131" s="99">
        <v>1.8362499999999999</v>
      </c>
      <c r="AC131" s="99">
        <v>3.62</v>
      </c>
      <c r="AD131" s="99">
        <v>2.4325000000000001</v>
      </c>
      <c r="AE131" s="92">
        <v>2828.6149999999998</v>
      </c>
      <c r="AF131" s="92">
        <v>1016085.6775</v>
      </c>
      <c r="AG131" s="100">
        <v>5.1587321427500337</v>
      </c>
      <c r="AH131" s="92">
        <v>4174.1801932086728</v>
      </c>
      <c r="AI131" s="99" t="s">
        <v>837</v>
      </c>
      <c r="AJ131" s="99">
        <v>111.83458182310068</v>
      </c>
      <c r="AK131" s="99">
        <v>96.565000747180164</v>
      </c>
      <c r="AL131" s="99">
        <v>208.39999999999998</v>
      </c>
      <c r="AM131" s="99">
        <v>195.17553749999999</v>
      </c>
      <c r="AN131" s="99">
        <v>62.265000000000001</v>
      </c>
      <c r="AO131" s="101">
        <v>3.7457500000000001</v>
      </c>
      <c r="AP131" s="99">
        <v>92.25</v>
      </c>
      <c r="AQ131" s="99">
        <v>96.762500000000003</v>
      </c>
      <c r="AR131" s="99">
        <v>98.125</v>
      </c>
      <c r="AS131" s="99">
        <v>11.26</v>
      </c>
      <c r="AT131" s="99">
        <v>427.78250000000003</v>
      </c>
      <c r="AU131" s="99">
        <v>6.3525</v>
      </c>
      <c r="AV131" s="99">
        <v>12.414999999999999</v>
      </c>
      <c r="AW131" s="99">
        <v>4.5775000000000006</v>
      </c>
      <c r="AX131" s="99">
        <v>25.145</v>
      </c>
      <c r="AY131" s="99">
        <v>72.457499999999996</v>
      </c>
      <c r="AZ131" s="99">
        <v>3.3774999999999999</v>
      </c>
      <c r="BA131" s="99">
        <v>1.3112499999999998</v>
      </c>
      <c r="BB131" s="99">
        <v>15.482500000000002</v>
      </c>
      <c r="BC131" s="99">
        <v>30.24</v>
      </c>
      <c r="BD131" s="99">
        <v>29.905000000000001</v>
      </c>
      <c r="BE131" s="99">
        <v>34.682499999999997</v>
      </c>
      <c r="BF131" s="99">
        <v>81.644999999999996</v>
      </c>
      <c r="BG131" s="99">
        <v>7.7391666666666676</v>
      </c>
      <c r="BH131" s="99">
        <v>14.947500000000002</v>
      </c>
      <c r="BI131" s="99">
        <v>21.692500000000003</v>
      </c>
      <c r="BJ131" s="99">
        <v>4.125</v>
      </c>
      <c r="BK131" s="99">
        <v>65.887500000000003</v>
      </c>
      <c r="BL131" s="99">
        <v>10.94</v>
      </c>
      <c r="BM131" s="99">
        <v>12.7575</v>
      </c>
    </row>
    <row r="132" spans="1:65" x14ac:dyDescent="0.25">
      <c r="A132" s="13">
        <v>2514454200</v>
      </c>
      <c r="B132" s="14" t="s">
        <v>417</v>
      </c>
      <c r="C132" s="14" t="s">
        <v>418</v>
      </c>
      <c r="D132" s="14" t="s">
        <v>419</v>
      </c>
      <c r="E132" s="99">
        <v>14.445000000000002</v>
      </c>
      <c r="F132" s="99">
        <v>4.6675000000000004</v>
      </c>
      <c r="G132" s="99">
        <v>5.6749999999999998</v>
      </c>
      <c r="H132" s="99">
        <v>1.8325</v>
      </c>
      <c r="I132" s="99">
        <v>1.4375</v>
      </c>
      <c r="J132" s="99">
        <v>3.5225</v>
      </c>
      <c r="K132" s="99">
        <v>3.3099999999999996</v>
      </c>
      <c r="L132" s="99">
        <v>1.84</v>
      </c>
      <c r="M132" s="99">
        <v>5.0149999999999997</v>
      </c>
      <c r="N132" s="99">
        <v>4.3224999999999998</v>
      </c>
      <c r="O132" s="99">
        <v>0.72753424649999998</v>
      </c>
      <c r="P132" s="99">
        <v>2.0825</v>
      </c>
      <c r="Q132" s="99">
        <v>4.6750000000000007</v>
      </c>
      <c r="R132" s="99">
        <v>4.3424999999999994</v>
      </c>
      <c r="S132" s="99">
        <v>4.9775</v>
      </c>
      <c r="T132" s="99">
        <v>3.9899999999999998</v>
      </c>
      <c r="U132" s="99">
        <v>5.5125000000000002</v>
      </c>
      <c r="V132" s="99">
        <v>1.7025000000000001</v>
      </c>
      <c r="W132" s="99">
        <v>2.7774999999999999</v>
      </c>
      <c r="X132" s="99">
        <v>1.9175</v>
      </c>
      <c r="Y132" s="99">
        <v>20.305</v>
      </c>
      <c r="Z132" s="99">
        <v>6.1775000000000002</v>
      </c>
      <c r="AA132" s="99">
        <v>3.7150000000000003</v>
      </c>
      <c r="AB132" s="99">
        <v>1.7999999999999998</v>
      </c>
      <c r="AC132" s="99">
        <v>3.3674999999999997</v>
      </c>
      <c r="AD132" s="99">
        <v>2.4674999999999998</v>
      </c>
      <c r="AE132" s="92">
        <v>3781.2574999999997</v>
      </c>
      <c r="AF132" s="92">
        <v>924779.29249999998</v>
      </c>
      <c r="AG132" s="100">
        <v>5.1200000000000188</v>
      </c>
      <c r="AH132" s="92">
        <v>3796.3926986297765</v>
      </c>
      <c r="AI132" s="99" t="s">
        <v>837</v>
      </c>
      <c r="AJ132" s="99">
        <v>82.033144381611649</v>
      </c>
      <c r="AK132" s="99">
        <v>181.59829292691791</v>
      </c>
      <c r="AL132" s="99">
        <v>263.63</v>
      </c>
      <c r="AM132" s="99">
        <v>186.10053749999997</v>
      </c>
      <c r="AN132" s="99">
        <v>95.242499999999993</v>
      </c>
      <c r="AO132" s="101">
        <v>4.0751249999999999</v>
      </c>
      <c r="AP132" s="99">
        <v>122.845</v>
      </c>
      <c r="AQ132" s="99">
        <v>160.47</v>
      </c>
      <c r="AR132" s="99">
        <v>148.29249999999999</v>
      </c>
      <c r="AS132" s="99">
        <v>10.547499999999999</v>
      </c>
      <c r="AT132" s="99">
        <v>349.76</v>
      </c>
      <c r="AU132" s="99">
        <v>7.2050000000000001</v>
      </c>
      <c r="AV132" s="99">
        <v>12.99</v>
      </c>
      <c r="AW132" s="99">
        <v>5.24</v>
      </c>
      <c r="AX132" s="99">
        <v>41.769999999999996</v>
      </c>
      <c r="AY132" s="99">
        <v>63.8</v>
      </c>
      <c r="AZ132" s="99">
        <v>2.7650000000000001</v>
      </c>
      <c r="BA132" s="99">
        <v>1.2350000000000001</v>
      </c>
      <c r="BB132" s="99">
        <v>16.287500000000001</v>
      </c>
      <c r="BC132" s="99">
        <v>35.162499999999994</v>
      </c>
      <c r="BD132" s="99">
        <v>22.7575</v>
      </c>
      <c r="BE132" s="99">
        <v>28.317499999999995</v>
      </c>
      <c r="BF132" s="99">
        <v>92.542500000000004</v>
      </c>
      <c r="BG132" s="99">
        <v>30.03</v>
      </c>
      <c r="BH132" s="99">
        <v>15.635</v>
      </c>
      <c r="BI132" s="99">
        <v>29.4175</v>
      </c>
      <c r="BJ132" s="99">
        <v>3.1074999999999999</v>
      </c>
      <c r="BK132" s="99">
        <v>85</v>
      </c>
      <c r="BL132" s="99">
        <v>10.315</v>
      </c>
      <c r="BM132" s="99">
        <v>13.002500000000001</v>
      </c>
    </row>
    <row r="133" spans="1:65" x14ac:dyDescent="0.25">
      <c r="A133" s="13">
        <v>2515764530</v>
      </c>
      <c r="B133" s="14" t="s">
        <v>417</v>
      </c>
      <c r="C133" s="14" t="s">
        <v>868</v>
      </c>
      <c r="D133" s="14" t="s">
        <v>869</v>
      </c>
      <c r="E133" s="99">
        <v>15.740584808046929</v>
      </c>
      <c r="F133" s="99">
        <v>3.9623265952008699</v>
      </c>
      <c r="G133" s="99">
        <v>5.0742227089041112</v>
      </c>
      <c r="H133" s="99">
        <v>2.193582484638144</v>
      </c>
      <c r="I133" s="99">
        <v>1.6066552358796287</v>
      </c>
      <c r="J133" s="99">
        <v>3.0433212179673572</v>
      </c>
      <c r="K133" s="99">
        <v>5.1733544165190839</v>
      </c>
      <c r="L133" s="99">
        <v>2.124337722641235</v>
      </c>
      <c r="M133" s="99">
        <v>4.8553246893461433</v>
      </c>
      <c r="N133" s="99">
        <v>4.1551655210235197</v>
      </c>
      <c r="O133" s="99">
        <v>0.65347523964974785</v>
      </c>
      <c r="P133" s="99">
        <v>2.0339949703951952</v>
      </c>
      <c r="Q133" s="99">
        <v>4.5691775375199262</v>
      </c>
      <c r="R133" s="99">
        <v>3.9392227631050352</v>
      </c>
      <c r="S133" s="99">
        <v>4.877600430724728</v>
      </c>
      <c r="T133" s="99">
        <v>3.1449597682601125</v>
      </c>
      <c r="U133" s="99">
        <v>5.0234659151785284</v>
      </c>
      <c r="V133" s="99">
        <v>1.5962458251497895</v>
      </c>
      <c r="W133" s="99">
        <v>3.0743747629460554</v>
      </c>
      <c r="X133" s="99">
        <v>1.8130347230912927</v>
      </c>
      <c r="Y133" s="99">
        <v>21.408591116173568</v>
      </c>
      <c r="Z133" s="99">
        <v>5.6569880871871501</v>
      </c>
      <c r="AA133" s="99">
        <v>3.789357293870653</v>
      </c>
      <c r="AB133" s="99">
        <v>1.8865241064375053</v>
      </c>
      <c r="AC133" s="99">
        <v>4.3185448891024008</v>
      </c>
      <c r="AD133" s="99">
        <v>2.122104816402286</v>
      </c>
      <c r="AE133" s="92">
        <v>2441.1924584245626</v>
      </c>
      <c r="AF133" s="92">
        <v>837729.11916652787</v>
      </c>
      <c r="AG133" s="100">
        <v>5.3676878092807208</v>
      </c>
      <c r="AH133" s="92">
        <v>3534.3138854275248</v>
      </c>
      <c r="AI133" s="99" t="s">
        <v>837</v>
      </c>
      <c r="AJ133" s="99">
        <v>76.945744598260717</v>
      </c>
      <c r="AK133" s="99">
        <v>164.6280620673281</v>
      </c>
      <c r="AL133" s="99">
        <v>241.57999999999998</v>
      </c>
      <c r="AM133" s="99">
        <v>192.38014840324604</v>
      </c>
      <c r="AN133" s="99">
        <v>57.933690815566464</v>
      </c>
      <c r="AO133" s="101">
        <v>3.9238882453648198</v>
      </c>
      <c r="AP133" s="99">
        <v>133.91863152492223</v>
      </c>
      <c r="AQ133" s="99">
        <v>153.02121057968037</v>
      </c>
      <c r="AR133" s="99">
        <v>141.49356079219839</v>
      </c>
      <c r="AS133" s="99">
        <v>9.9380240598046221</v>
      </c>
      <c r="AT133" s="99">
        <v>502.75019622472598</v>
      </c>
      <c r="AU133" s="99">
        <v>5.9745282731164018</v>
      </c>
      <c r="AV133" s="99">
        <v>11.086957940400184</v>
      </c>
      <c r="AW133" s="99">
        <v>6.8523027056168893</v>
      </c>
      <c r="AX133" s="99">
        <v>26.991121312602715</v>
      </c>
      <c r="AY133" s="99">
        <v>57.239535320056547</v>
      </c>
      <c r="AZ133" s="99">
        <v>3.6606351951986653</v>
      </c>
      <c r="BA133" s="99">
        <v>0.99491659821631417</v>
      </c>
      <c r="BB133" s="99">
        <v>20.292660935175256</v>
      </c>
      <c r="BC133" s="99">
        <v>64.728729006329402</v>
      </c>
      <c r="BD133" s="99">
        <v>25.89939395231632</v>
      </c>
      <c r="BE133" s="99">
        <v>61.05108119422313</v>
      </c>
      <c r="BF133" s="99">
        <v>158.50445530598367</v>
      </c>
      <c r="BG133" s="99">
        <v>29.603688160547396</v>
      </c>
      <c r="BH133" s="99">
        <v>15.466710072994772</v>
      </c>
      <c r="BI133" s="99">
        <v>20.962627648756158</v>
      </c>
      <c r="BJ133" s="99">
        <v>3.7928633858206271</v>
      </c>
      <c r="BK133" s="99">
        <v>81.921967889122413</v>
      </c>
      <c r="BL133" s="99">
        <v>9.5004087883357862</v>
      </c>
      <c r="BM133" s="99">
        <v>10.414432516395806</v>
      </c>
    </row>
    <row r="134" spans="1:65" x14ac:dyDescent="0.25">
      <c r="A134" s="13">
        <v>2538340700</v>
      </c>
      <c r="B134" s="14" t="s">
        <v>417</v>
      </c>
      <c r="C134" s="14" t="s">
        <v>420</v>
      </c>
      <c r="D134" s="14" t="s">
        <v>421</v>
      </c>
      <c r="E134" s="99">
        <v>11.441621556975736</v>
      </c>
      <c r="F134" s="99">
        <v>6.3252459624962762</v>
      </c>
      <c r="G134" s="99">
        <v>4.5471769904873192</v>
      </c>
      <c r="H134" s="99">
        <v>1.871857094609519</v>
      </c>
      <c r="I134" s="99">
        <v>1.0635262403651324</v>
      </c>
      <c r="J134" s="99">
        <v>3.3088969444621923</v>
      </c>
      <c r="K134" s="99">
        <v>3.6011106123622927</v>
      </c>
      <c r="L134" s="99">
        <v>1.7117981583393149</v>
      </c>
      <c r="M134" s="99">
        <v>4.4462658848797458</v>
      </c>
      <c r="N134" s="99">
        <v>4.9967327275849645</v>
      </c>
      <c r="O134" s="99">
        <v>0.72560948415558946</v>
      </c>
      <c r="P134" s="99">
        <v>1.5430245942570409</v>
      </c>
      <c r="Q134" s="99">
        <v>4.2980757460251917</v>
      </c>
      <c r="R134" s="99">
        <v>4.1811765595116022</v>
      </c>
      <c r="S134" s="99">
        <v>5.9436250854956389</v>
      </c>
      <c r="T134" s="99">
        <v>2.7375268098895322</v>
      </c>
      <c r="U134" s="99">
        <v>4.3348455275471185</v>
      </c>
      <c r="V134" s="99">
        <v>1.3985926957295896</v>
      </c>
      <c r="W134" s="99">
        <v>2.5175614787737164</v>
      </c>
      <c r="X134" s="99">
        <v>1.6825704838549129</v>
      </c>
      <c r="Y134" s="99">
        <v>19.314289887725295</v>
      </c>
      <c r="Z134" s="99">
        <v>5.6036713450922075</v>
      </c>
      <c r="AA134" s="99">
        <v>4.5987990184417402</v>
      </c>
      <c r="AB134" s="99">
        <v>1.5185110673162168</v>
      </c>
      <c r="AC134" s="99">
        <v>3.3712178039674248</v>
      </c>
      <c r="AD134" s="99">
        <v>2.3220686429070847</v>
      </c>
      <c r="AE134" s="92">
        <v>1371.155636253359</v>
      </c>
      <c r="AF134" s="92">
        <v>567772.4411125381</v>
      </c>
      <c r="AG134" s="100">
        <v>4.7773290073918195</v>
      </c>
      <c r="AH134" s="92">
        <v>2260.5499392736911</v>
      </c>
      <c r="AI134" s="99" t="s">
        <v>837</v>
      </c>
      <c r="AJ134" s="99">
        <v>89.090348913434909</v>
      </c>
      <c r="AK134" s="99">
        <v>78.745594020813229</v>
      </c>
      <c r="AL134" s="99">
        <v>167.84</v>
      </c>
      <c r="AM134" s="99">
        <v>188.92308512174731</v>
      </c>
      <c r="AN134" s="99">
        <v>88.18947181533224</v>
      </c>
      <c r="AO134" s="101">
        <v>3.9035746586660496</v>
      </c>
      <c r="AP134" s="99">
        <v>122.85637673951213</v>
      </c>
      <c r="AQ134" s="99">
        <v>190.94792386264044</v>
      </c>
      <c r="AR134" s="99">
        <v>121.62125316292109</v>
      </c>
      <c r="AS134" s="99">
        <v>9.2463691059097162</v>
      </c>
      <c r="AT134" s="99">
        <v>460.03261292854285</v>
      </c>
      <c r="AU134" s="99">
        <v>8.2177802336668542</v>
      </c>
      <c r="AV134" s="99">
        <v>11.351737482305825</v>
      </c>
      <c r="AW134" s="99">
        <v>5.3333005789710528</v>
      </c>
      <c r="AX134" s="99">
        <v>23.66611658420916</v>
      </c>
      <c r="AY134" s="99">
        <v>37.708684310348701</v>
      </c>
      <c r="AZ134" s="99">
        <v>3.1652172840941888</v>
      </c>
      <c r="BA134" s="99">
        <v>0.95006636450470661</v>
      </c>
      <c r="BB134" s="99">
        <v>23.916031442202769</v>
      </c>
      <c r="BC134" s="99">
        <v>33.175179642557872</v>
      </c>
      <c r="BD134" s="99">
        <v>22.555367878421219</v>
      </c>
      <c r="BE134" s="99">
        <v>25.948387619782292</v>
      </c>
      <c r="BF134" s="99">
        <v>88.188044605481821</v>
      </c>
      <c r="BG134" s="99">
        <v>12.321009451080272</v>
      </c>
      <c r="BH134" s="99">
        <v>10.260368052299683</v>
      </c>
      <c r="BI134" s="99">
        <v>19.620874887326117</v>
      </c>
      <c r="BJ134" s="99">
        <v>2.4203436362933717</v>
      </c>
      <c r="BK134" s="99">
        <v>78.075385505164746</v>
      </c>
      <c r="BL134" s="99">
        <v>10.030502326868799</v>
      </c>
      <c r="BM134" s="99">
        <v>12.005045352529415</v>
      </c>
    </row>
    <row r="135" spans="1:65" x14ac:dyDescent="0.25">
      <c r="A135" s="13">
        <v>2635660855</v>
      </c>
      <c r="B135" s="14" t="s">
        <v>422</v>
      </c>
      <c r="C135" s="14" t="s">
        <v>854</v>
      </c>
      <c r="D135" s="14" t="s">
        <v>824</v>
      </c>
      <c r="E135" s="99">
        <v>13.622231944383712</v>
      </c>
      <c r="F135" s="99">
        <v>5.07735548989473</v>
      </c>
      <c r="G135" s="99">
        <v>4.8178465144766385</v>
      </c>
      <c r="H135" s="99">
        <v>1.4204640209423987</v>
      </c>
      <c r="I135" s="99">
        <v>1.0337898743331322</v>
      </c>
      <c r="J135" s="99">
        <v>3.0481535031244089</v>
      </c>
      <c r="K135" s="99">
        <v>2.755221860036249</v>
      </c>
      <c r="L135" s="99">
        <v>1.3075699111467931</v>
      </c>
      <c r="M135" s="99">
        <v>4.3148383789293439</v>
      </c>
      <c r="N135" s="99">
        <v>3.5410657277353765</v>
      </c>
      <c r="O135" s="99">
        <v>0.6859709134772296</v>
      </c>
      <c r="P135" s="99">
        <v>2.0805284875459336</v>
      </c>
      <c r="Q135" s="99">
        <v>3.5597866350515908</v>
      </c>
      <c r="R135" s="99">
        <v>4.0080714159791455</v>
      </c>
      <c r="S135" s="99">
        <v>5.5612330741506524</v>
      </c>
      <c r="T135" s="99">
        <v>3.0898262670895855</v>
      </c>
      <c r="U135" s="99">
        <v>4.7117192979922233</v>
      </c>
      <c r="V135" s="99">
        <v>1.3974622343953003</v>
      </c>
      <c r="W135" s="99">
        <v>2.2186328638730335</v>
      </c>
      <c r="X135" s="99">
        <v>1.8423480333316835</v>
      </c>
      <c r="Y135" s="99">
        <v>19.757565667988178</v>
      </c>
      <c r="Z135" s="99">
        <v>5.8639554604561175</v>
      </c>
      <c r="AA135" s="99">
        <v>3.0530720054809444</v>
      </c>
      <c r="AB135" s="99">
        <v>1.4868198664729959</v>
      </c>
      <c r="AC135" s="99">
        <v>3.3016274588752093</v>
      </c>
      <c r="AD135" s="99">
        <v>2.1949184131642934</v>
      </c>
      <c r="AE135" s="92">
        <v>851.96108229533138</v>
      </c>
      <c r="AF135" s="92">
        <v>338301.53261221736</v>
      </c>
      <c r="AG135" s="100">
        <v>5.7041853440004271</v>
      </c>
      <c r="AH135" s="92">
        <v>1499.831713515671</v>
      </c>
      <c r="AI135" s="99" t="s">
        <v>837</v>
      </c>
      <c r="AJ135" s="99">
        <v>113.21176072735035</v>
      </c>
      <c r="AK135" s="99">
        <v>88.28344153525174</v>
      </c>
      <c r="AL135" s="99">
        <v>201.49</v>
      </c>
      <c r="AM135" s="99">
        <v>181.54824596963914</v>
      </c>
      <c r="AN135" s="99">
        <v>54.577634009458379</v>
      </c>
      <c r="AO135" s="101">
        <v>3.6993296417678416</v>
      </c>
      <c r="AP135" s="99">
        <v>81.445637667808128</v>
      </c>
      <c r="AQ135" s="99">
        <v>96.08319293344492</v>
      </c>
      <c r="AR135" s="99">
        <v>87.284634518856947</v>
      </c>
      <c r="AS135" s="99">
        <v>9.9750306777393423</v>
      </c>
      <c r="AT135" s="99">
        <v>491.65214275788588</v>
      </c>
      <c r="AU135" s="99">
        <v>4.725055678445611</v>
      </c>
      <c r="AV135" s="99">
        <v>8.6906517762129702</v>
      </c>
      <c r="AW135" s="99">
        <v>4.7164598075945356</v>
      </c>
      <c r="AX135" s="99">
        <v>16.148322976357736</v>
      </c>
      <c r="AY135" s="99">
        <v>23.988745220313174</v>
      </c>
      <c r="AZ135" s="99">
        <v>2.759122521748596</v>
      </c>
      <c r="BA135" s="99">
        <v>1.0811916514142927</v>
      </c>
      <c r="BB135" s="99">
        <v>12.959745302835003</v>
      </c>
      <c r="BC135" s="99">
        <v>16.411996507480843</v>
      </c>
      <c r="BD135" s="99">
        <v>15.879750271976457</v>
      </c>
      <c r="BE135" s="99">
        <v>39.37637553986248</v>
      </c>
      <c r="BF135" s="99">
        <v>85.70634019380779</v>
      </c>
      <c r="BG135" s="99">
        <v>9.847775533514163</v>
      </c>
      <c r="BH135" s="99">
        <v>12.653049608619105</v>
      </c>
      <c r="BI135" s="99">
        <v>11.54621350319271</v>
      </c>
      <c r="BJ135" s="99">
        <v>3.1238208427995389</v>
      </c>
      <c r="BK135" s="99">
        <v>58.517487517534001</v>
      </c>
      <c r="BL135" s="99">
        <v>9.0456896743741879</v>
      </c>
      <c r="BM135" s="99">
        <v>9.9978752536941968</v>
      </c>
    </row>
    <row r="136" spans="1:65" x14ac:dyDescent="0.25">
      <c r="A136" s="13">
        <v>2619804400</v>
      </c>
      <c r="B136" s="14" t="s">
        <v>422</v>
      </c>
      <c r="C136" s="14" t="s">
        <v>423</v>
      </c>
      <c r="D136" s="14" t="s">
        <v>424</v>
      </c>
      <c r="E136" s="99">
        <v>13.947500000000002</v>
      </c>
      <c r="F136" s="99">
        <v>5.4525000000000006</v>
      </c>
      <c r="G136" s="99">
        <v>4.9749999999999996</v>
      </c>
      <c r="H136" s="99">
        <v>1.5974999999999999</v>
      </c>
      <c r="I136" s="99">
        <v>1.0924999999999998</v>
      </c>
      <c r="J136" s="99">
        <v>2.7324999999999999</v>
      </c>
      <c r="K136" s="99">
        <v>2.7874999999999996</v>
      </c>
      <c r="L136" s="99">
        <v>1.2625</v>
      </c>
      <c r="M136" s="99">
        <v>4.3525</v>
      </c>
      <c r="N136" s="99">
        <v>4.6425000000000001</v>
      </c>
      <c r="O136" s="99">
        <v>0.58250000000000002</v>
      </c>
      <c r="P136" s="99">
        <v>1.8624999999999998</v>
      </c>
      <c r="Q136" s="99">
        <v>4.3075000000000001</v>
      </c>
      <c r="R136" s="99">
        <v>3.73</v>
      </c>
      <c r="S136" s="99">
        <v>5.23</v>
      </c>
      <c r="T136" s="99">
        <v>3.2775000000000003</v>
      </c>
      <c r="U136" s="99">
        <v>4.7824999999999998</v>
      </c>
      <c r="V136" s="99">
        <v>1.395</v>
      </c>
      <c r="W136" s="99">
        <v>2.1675</v>
      </c>
      <c r="X136" s="99">
        <v>1.93</v>
      </c>
      <c r="Y136" s="99">
        <v>20.6875</v>
      </c>
      <c r="Z136" s="99">
        <v>5.2725</v>
      </c>
      <c r="AA136" s="99">
        <v>3.1624999999999996</v>
      </c>
      <c r="AB136" s="99">
        <v>1.1525000000000001</v>
      </c>
      <c r="AC136" s="99">
        <v>3.7824999999999998</v>
      </c>
      <c r="AD136" s="99">
        <v>2.3275000000000001</v>
      </c>
      <c r="AE136" s="92">
        <v>1494.7049999999999</v>
      </c>
      <c r="AF136" s="92">
        <v>483545.75</v>
      </c>
      <c r="AG136" s="100">
        <v>5.3080000000000354</v>
      </c>
      <c r="AH136" s="92">
        <v>2028.0523792880965</v>
      </c>
      <c r="AI136" s="99" t="s">
        <v>837</v>
      </c>
      <c r="AJ136" s="99">
        <v>103.25109768958332</v>
      </c>
      <c r="AK136" s="99">
        <v>73.531419024604418</v>
      </c>
      <c r="AL136" s="99">
        <v>176.78</v>
      </c>
      <c r="AM136" s="99">
        <v>183.98193750000002</v>
      </c>
      <c r="AN136" s="99">
        <v>59.46</v>
      </c>
      <c r="AO136" s="101">
        <v>3.7190750000000001</v>
      </c>
      <c r="AP136" s="99">
        <v>85.174999999999997</v>
      </c>
      <c r="AQ136" s="99">
        <v>118.52500000000001</v>
      </c>
      <c r="AR136" s="99">
        <v>112.1875</v>
      </c>
      <c r="AS136" s="99">
        <v>9.9049999999999994</v>
      </c>
      <c r="AT136" s="99">
        <v>503.27500000000003</v>
      </c>
      <c r="AU136" s="99">
        <v>5.0449999999999999</v>
      </c>
      <c r="AV136" s="99">
        <v>10.99</v>
      </c>
      <c r="AW136" s="99">
        <v>4.7549999999999999</v>
      </c>
      <c r="AX136" s="99">
        <v>23.225000000000001</v>
      </c>
      <c r="AY136" s="99">
        <v>56.274999999999999</v>
      </c>
      <c r="AZ136" s="99">
        <v>3.04</v>
      </c>
      <c r="BA136" s="99">
        <v>1.0900000000000001</v>
      </c>
      <c r="BB136" s="99">
        <v>19.66</v>
      </c>
      <c r="BC136" s="99">
        <v>41.262500000000003</v>
      </c>
      <c r="BD136" s="99">
        <v>43.7</v>
      </c>
      <c r="BE136" s="99">
        <v>40.020000000000003</v>
      </c>
      <c r="BF136" s="99">
        <v>85.344999999999999</v>
      </c>
      <c r="BG136" s="99">
        <v>11.49</v>
      </c>
      <c r="BH136" s="99">
        <v>11.085000000000001</v>
      </c>
      <c r="BI136" s="99">
        <v>21.35</v>
      </c>
      <c r="BJ136" s="99">
        <v>3.0250000000000004</v>
      </c>
      <c r="BK136" s="99">
        <v>61.679999999999993</v>
      </c>
      <c r="BL136" s="99">
        <v>9.5225000000000009</v>
      </c>
      <c r="BM136" s="99">
        <v>13.9925</v>
      </c>
    </row>
    <row r="137" spans="1:65" x14ac:dyDescent="0.25">
      <c r="A137" s="13">
        <v>2624340570</v>
      </c>
      <c r="B137" s="14" t="s">
        <v>422</v>
      </c>
      <c r="C137" s="14" t="s">
        <v>425</v>
      </c>
      <c r="D137" s="14" t="s">
        <v>426</v>
      </c>
      <c r="E137" s="99">
        <v>14.398706042410028</v>
      </c>
      <c r="F137" s="99">
        <v>5.3044994303103783</v>
      </c>
      <c r="G137" s="99">
        <v>4.8029185316171867</v>
      </c>
      <c r="H137" s="99">
        <v>1.41838102593228</v>
      </c>
      <c r="I137" s="99">
        <v>1.0911430973022225</v>
      </c>
      <c r="J137" s="99">
        <v>2.7643015877983017</v>
      </c>
      <c r="K137" s="99">
        <v>2.6475139479382568</v>
      </c>
      <c r="L137" s="99">
        <v>1.3258352883618416</v>
      </c>
      <c r="M137" s="99">
        <v>4.1336224360411649</v>
      </c>
      <c r="N137" s="99">
        <v>3.3806207540650615</v>
      </c>
      <c r="O137" s="99">
        <v>0.59358229850512123</v>
      </c>
      <c r="P137" s="99">
        <v>1.7537218655371842</v>
      </c>
      <c r="Q137" s="99">
        <v>3.9362841375353472</v>
      </c>
      <c r="R137" s="99">
        <v>3.733189353208866</v>
      </c>
      <c r="S137" s="99">
        <v>4.7475611037133323</v>
      </c>
      <c r="T137" s="99">
        <v>2.84576883871335</v>
      </c>
      <c r="U137" s="99">
        <v>4.5994232416879841</v>
      </c>
      <c r="V137" s="99">
        <v>1.3656303069386879</v>
      </c>
      <c r="W137" s="99">
        <v>2.2078656561973995</v>
      </c>
      <c r="X137" s="99">
        <v>1.6383665832723864</v>
      </c>
      <c r="Y137" s="99">
        <v>19.691768412612468</v>
      </c>
      <c r="Z137" s="99">
        <v>5.4092824536638515</v>
      </c>
      <c r="AA137" s="99">
        <v>3.1835782389685421</v>
      </c>
      <c r="AB137" s="99">
        <v>1.2756559934707494</v>
      </c>
      <c r="AC137" s="99">
        <v>3.4509461142187101</v>
      </c>
      <c r="AD137" s="99">
        <v>2.2076960784634281</v>
      </c>
      <c r="AE137" s="92">
        <v>1307.5511194352514</v>
      </c>
      <c r="AF137" s="92">
        <v>391681.8793289942</v>
      </c>
      <c r="AG137" s="100">
        <v>4.8490420506740852</v>
      </c>
      <c r="AH137" s="92">
        <v>1566.2031088288954</v>
      </c>
      <c r="AI137" s="99" t="s">
        <v>837</v>
      </c>
      <c r="AJ137" s="99">
        <v>106.18946112071949</v>
      </c>
      <c r="AK137" s="99">
        <v>78.045459749986634</v>
      </c>
      <c r="AL137" s="99">
        <v>184.24</v>
      </c>
      <c r="AM137" s="99">
        <v>187.21333948110328</v>
      </c>
      <c r="AN137" s="99">
        <v>53.776697814366905</v>
      </c>
      <c r="AO137" s="101">
        <v>3.8094010244448624</v>
      </c>
      <c r="AP137" s="99">
        <v>111.59238214500203</v>
      </c>
      <c r="AQ137" s="99">
        <v>101.76409158258696</v>
      </c>
      <c r="AR137" s="99">
        <v>111.42909606756686</v>
      </c>
      <c r="AS137" s="99">
        <v>9.943790388958714</v>
      </c>
      <c r="AT137" s="99">
        <v>518.42008176926618</v>
      </c>
      <c r="AU137" s="99">
        <v>5.3194648075864306</v>
      </c>
      <c r="AV137" s="99">
        <v>10.252147933963856</v>
      </c>
      <c r="AW137" s="99">
        <v>4.6484532229078592</v>
      </c>
      <c r="AX137" s="99">
        <v>24.130749914447684</v>
      </c>
      <c r="AY137" s="99">
        <v>37.765147969084509</v>
      </c>
      <c r="AZ137" s="99">
        <v>2.697179613796739</v>
      </c>
      <c r="BA137" s="99">
        <v>1.052706829442994</v>
      </c>
      <c r="BB137" s="99">
        <v>22.432293324562423</v>
      </c>
      <c r="BC137" s="99">
        <v>28.306957347115347</v>
      </c>
      <c r="BD137" s="99">
        <v>21.117664717873591</v>
      </c>
      <c r="BE137" s="99">
        <v>20.169579630952704</v>
      </c>
      <c r="BF137" s="99">
        <v>103.52948428566148</v>
      </c>
      <c r="BG137" s="99">
        <v>23.467030138503748</v>
      </c>
      <c r="BH137" s="99">
        <v>12.131944848779275</v>
      </c>
      <c r="BI137" s="99">
        <v>21.759231610215661</v>
      </c>
      <c r="BJ137" s="99">
        <v>2.9292284097029122</v>
      </c>
      <c r="BK137" s="99">
        <v>63.037413051269553</v>
      </c>
      <c r="BL137" s="99">
        <v>9.1483977563478405</v>
      </c>
      <c r="BM137" s="99">
        <v>10.86431451287822</v>
      </c>
    </row>
    <row r="138" spans="1:65" x14ac:dyDescent="0.25">
      <c r="A138" s="13">
        <v>2628020650</v>
      </c>
      <c r="B138" s="14" t="s">
        <v>422</v>
      </c>
      <c r="C138" s="14" t="s">
        <v>427</v>
      </c>
      <c r="D138" s="14" t="s">
        <v>428</v>
      </c>
      <c r="E138" s="99">
        <v>11.475000000000001</v>
      </c>
      <c r="F138" s="99">
        <v>4.5774999999999997</v>
      </c>
      <c r="G138" s="99">
        <v>4.3137499999999998</v>
      </c>
      <c r="H138" s="99">
        <v>1.3174999999999999</v>
      </c>
      <c r="I138" s="99">
        <v>0.98250000000000015</v>
      </c>
      <c r="J138" s="99">
        <v>2.67</v>
      </c>
      <c r="K138" s="99">
        <v>2.1237500000000002</v>
      </c>
      <c r="L138" s="99">
        <v>1.1499999999999999</v>
      </c>
      <c r="M138" s="99">
        <v>4.0162500000000003</v>
      </c>
      <c r="N138" s="99">
        <v>3.1974999999999998</v>
      </c>
      <c r="O138" s="99">
        <v>0.45750000000000002</v>
      </c>
      <c r="P138" s="99">
        <v>1.7275</v>
      </c>
      <c r="Q138" s="99">
        <v>2.0124999999999997</v>
      </c>
      <c r="R138" s="99">
        <v>3.7137500000000001</v>
      </c>
      <c r="S138" s="99">
        <v>4.2324999999999999</v>
      </c>
      <c r="T138" s="99">
        <v>2.4137500000000003</v>
      </c>
      <c r="U138" s="99">
        <v>4.1524999999999999</v>
      </c>
      <c r="V138" s="99">
        <v>1.2412500000000002</v>
      </c>
      <c r="W138" s="99">
        <v>2.0587499999999999</v>
      </c>
      <c r="X138" s="99">
        <v>1.8024999999999998</v>
      </c>
      <c r="Y138" s="99">
        <v>20.067499999999999</v>
      </c>
      <c r="Z138" s="99">
        <v>4.2750000000000004</v>
      </c>
      <c r="AA138" s="99">
        <v>3.0137499999999999</v>
      </c>
      <c r="AB138" s="99">
        <v>1.075</v>
      </c>
      <c r="AC138" s="99">
        <v>2.6637500000000003</v>
      </c>
      <c r="AD138" s="99">
        <v>2.0187499999999998</v>
      </c>
      <c r="AE138" s="92">
        <v>647.44500000000005</v>
      </c>
      <c r="AF138" s="92">
        <v>263783</v>
      </c>
      <c r="AG138" s="100">
        <v>4.8257500000000118</v>
      </c>
      <c r="AH138" s="92">
        <v>1055.1732129008753</v>
      </c>
      <c r="AI138" s="99" t="s">
        <v>837</v>
      </c>
      <c r="AJ138" s="99">
        <v>115.67879871731365</v>
      </c>
      <c r="AK138" s="99">
        <v>65.202760420684882</v>
      </c>
      <c r="AL138" s="99">
        <v>180.88</v>
      </c>
      <c r="AM138" s="99">
        <v>183.57840000000002</v>
      </c>
      <c r="AN138" s="99">
        <v>53.892500000000005</v>
      </c>
      <c r="AO138" s="101">
        <v>3.5318749999999994</v>
      </c>
      <c r="AP138" s="99">
        <v>77.427499999999995</v>
      </c>
      <c r="AQ138" s="99">
        <v>121.1875</v>
      </c>
      <c r="AR138" s="99">
        <v>109.255</v>
      </c>
      <c r="AS138" s="99">
        <v>9.2125000000000004</v>
      </c>
      <c r="AT138" s="99">
        <v>501.21250000000003</v>
      </c>
      <c r="AU138" s="99">
        <v>4.0049999999999999</v>
      </c>
      <c r="AV138" s="99">
        <v>10.987500000000001</v>
      </c>
      <c r="AW138" s="99">
        <v>4.22</v>
      </c>
      <c r="AX138" s="99">
        <v>19.442499999999999</v>
      </c>
      <c r="AY138" s="99">
        <v>22.695</v>
      </c>
      <c r="AZ138" s="99">
        <v>2.3075000000000001</v>
      </c>
      <c r="BA138" s="99">
        <v>1.1575000000000002</v>
      </c>
      <c r="BB138" s="99">
        <v>15.595000000000001</v>
      </c>
      <c r="BC138" s="99">
        <v>17.607499999999998</v>
      </c>
      <c r="BD138" s="99">
        <v>15.41</v>
      </c>
      <c r="BE138" s="99">
        <v>17.012499999999999</v>
      </c>
      <c r="BF138" s="99">
        <v>100.095</v>
      </c>
      <c r="BG138" s="99">
        <v>9.1666666666666679</v>
      </c>
      <c r="BH138" s="99">
        <v>8.0150000000000006</v>
      </c>
      <c r="BI138" s="99">
        <v>15.885</v>
      </c>
      <c r="BJ138" s="99">
        <v>2.6475</v>
      </c>
      <c r="BK138" s="99">
        <v>63.285000000000004</v>
      </c>
      <c r="BL138" s="99">
        <v>8.3875000000000011</v>
      </c>
      <c r="BM138" s="99">
        <v>9.23</v>
      </c>
    </row>
    <row r="139" spans="1:65" x14ac:dyDescent="0.25">
      <c r="A139" s="13">
        <v>2731860500</v>
      </c>
      <c r="B139" s="14" t="s">
        <v>429</v>
      </c>
      <c r="C139" s="14" t="s">
        <v>430</v>
      </c>
      <c r="D139" s="14" t="s">
        <v>431</v>
      </c>
      <c r="E139" s="99">
        <v>14.3825</v>
      </c>
      <c r="F139" s="99">
        <v>4.8875000000000002</v>
      </c>
      <c r="G139" s="99">
        <v>5.2949999999999999</v>
      </c>
      <c r="H139" s="99">
        <v>1.8774999999999999</v>
      </c>
      <c r="I139" s="99">
        <v>1.2275</v>
      </c>
      <c r="J139" s="99">
        <v>2.9575</v>
      </c>
      <c r="K139" s="99">
        <v>3.2124999999999999</v>
      </c>
      <c r="L139" s="99">
        <v>1.4900000000000002</v>
      </c>
      <c r="M139" s="99">
        <v>5.5525000000000002</v>
      </c>
      <c r="N139" s="99">
        <v>3.4325000000000001</v>
      </c>
      <c r="O139" s="99">
        <v>0.42340517241379311</v>
      </c>
      <c r="P139" s="99">
        <v>1.9024999999999999</v>
      </c>
      <c r="Q139" s="99">
        <v>3.5125000000000002</v>
      </c>
      <c r="R139" s="99">
        <v>3.8574999999999999</v>
      </c>
      <c r="S139" s="99">
        <v>5.4550000000000001</v>
      </c>
      <c r="T139" s="99">
        <v>3.1150000000000002</v>
      </c>
      <c r="U139" s="99">
        <v>5.0299999999999994</v>
      </c>
      <c r="V139" s="99">
        <v>1.2625</v>
      </c>
      <c r="W139" s="99">
        <v>2.1150000000000002</v>
      </c>
      <c r="X139" s="99">
        <v>2.5025000000000004</v>
      </c>
      <c r="Y139" s="99">
        <v>20.495000000000001</v>
      </c>
      <c r="Z139" s="99">
        <v>5.65</v>
      </c>
      <c r="AA139" s="99">
        <v>3.5050000000000003</v>
      </c>
      <c r="AB139" s="99">
        <v>1.385</v>
      </c>
      <c r="AC139" s="99">
        <v>3.64</v>
      </c>
      <c r="AD139" s="99">
        <v>2.4500000000000002</v>
      </c>
      <c r="AE139" s="92">
        <v>1182.5</v>
      </c>
      <c r="AF139" s="92">
        <v>344832</v>
      </c>
      <c r="AG139" s="100">
        <v>5.4365000000000148</v>
      </c>
      <c r="AH139" s="92">
        <v>1470.2156737399789</v>
      </c>
      <c r="AI139" s="99" t="s">
        <v>837</v>
      </c>
      <c r="AJ139" s="99">
        <v>92.735440421675946</v>
      </c>
      <c r="AK139" s="99">
        <v>72.478440756937417</v>
      </c>
      <c r="AL139" s="99">
        <v>165.22</v>
      </c>
      <c r="AM139" s="99">
        <v>186.8789625</v>
      </c>
      <c r="AN139" s="99">
        <v>51.067499999999995</v>
      </c>
      <c r="AO139" s="101">
        <v>3.6154375000000001</v>
      </c>
      <c r="AP139" s="99">
        <v>151.26</v>
      </c>
      <c r="AQ139" s="99">
        <v>175.89750000000001</v>
      </c>
      <c r="AR139" s="99">
        <v>105.9575</v>
      </c>
      <c r="AS139" s="99">
        <v>10.67</v>
      </c>
      <c r="AT139" s="99">
        <v>420.755</v>
      </c>
      <c r="AU139" s="99">
        <v>5.1899999999999995</v>
      </c>
      <c r="AV139" s="99">
        <v>11.85</v>
      </c>
      <c r="AW139" s="99">
        <v>4.4050000000000002</v>
      </c>
      <c r="AX139" s="99">
        <v>23.9575</v>
      </c>
      <c r="AY139" s="99">
        <v>34.024999999999999</v>
      </c>
      <c r="AZ139" s="99">
        <v>2.8575000000000004</v>
      </c>
      <c r="BA139" s="99">
        <v>1.105</v>
      </c>
      <c r="BB139" s="99">
        <v>17.9925</v>
      </c>
      <c r="BC139" s="99">
        <v>33.277500000000003</v>
      </c>
      <c r="BD139" s="99">
        <v>29.822499999999998</v>
      </c>
      <c r="BE139" s="99">
        <v>37.3825</v>
      </c>
      <c r="BF139" s="99">
        <v>80.247500000000002</v>
      </c>
      <c r="BG139" s="99">
        <v>22.244999999999997</v>
      </c>
      <c r="BH139" s="99">
        <v>10.725</v>
      </c>
      <c r="BI139" s="99">
        <v>14.625</v>
      </c>
      <c r="BJ139" s="99">
        <v>3.1150000000000002</v>
      </c>
      <c r="BK139" s="99">
        <v>49.47</v>
      </c>
      <c r="BL139" s="99">
        <v>8.9375</v>
      </c>
      <c r="BM139" s="99">
        <v>10.012500000000001</v>
      </c>
    </row>
    <row r="140" spans="1:65" x14ac:dyDescent="0.25">
      <c r="A140" s="13">
        <v>2733460511</v>
      </c>
      <c r="B140" s="14" t="s">
        <v>429</v>
      </c>
      <c r="C140" s="14" t="s">
        <v>432</v>
      </c>
      <c r="D140" s="14" t="s">
        <v>433</v>
      </c>
      <c r="E140" s="99">
        <v>14.04</v>
      </c>
      <c r="F140" s="99">
        <v>4.7825000000000006</v>
      </c>
      <c r="G140" s="99">
        <v>4.6875</v>
      </c>
      <c r="H140" s="99">
        <v>1.8174999999999999</v>
      </c>
      <c r="I140" s="99">
        <v>1.135</v>
      </c>
      <c r="J140" s="99">
        <v>2.8475000000000001</v>
      </c>
      <c r="K140" s="99">
        <v>2.5125000000000002</v>
      </c>
      <c r="L140" s="99">
        <v>2.1774999999999998</v>
      </c>
      <c r="M140" s="99">
        <v>4.0449999999999999</v>
      </c>
      <c r="N140" s="99">
        <v>3.3475000000000001</v>
      </c>
      <c r="O140" s="99">
        <v>0.64</v>
      </c>
      <c r="P140" s="99">
        <v>1.7050000000000001</v>
      </c>
      <c r="Q140" s="99">
        <v>2.9325000000000001</v>
      </c>
      <c r="R140" s="99">
        <v>3.92</v>
      </c>
      <c r="S140" s="99">
        <v>4.9850000000000003</v>
      </c>
      <c r="T140" s="99">
        <v>2.6425000000000001</v>
      </c>
      <c r="U140" s="99">
        <v>4.1449999999999996</v>
      </c>
      <c r="V140" s="99">
        <v>1.3424999999999998</v>
      </c>
      <c r="W140" s="99">
        <v>2.3149999999999999</v>
      </c>
      <c r="X140" s="99">
        <v>1.9849999999999999</v>
      </c>
      <c r="Y140" s="99">
        <v>21.53</v>
      </c>
      <c r="Z140" s="99">
        <v>4.6749999999999998</v>
      </c>
      <c r="AA140" s="99">
        <v>2.83</v>
      </c>
      <c r="AB140" s="99">
        <v>1.605</v>
      </c>
      <c r="AC140" s="99">
        <v>3.665</v>
      </c>
      <c r="AD140" s="99">
        <v>2.0300000000000002</v>
      </c>
      <c r="AE140" s="92">
        <v>1332.2250000000001</v>
      </c>
      <c r="AF140" s="92">
        <v>404457.5</v>
      </c>
      <c r="AG140" s="100">
        <v>5.1569000000000269</v>
      </c>
      <c r="AH140" s="92">
        <v>1664.1138146034891</v>
      </c>
      <c r="AI140" s="99" t="s">
        <v>837</v>
      </c>
      <c r="AJ140" s="99">
        <v>101.9824627352326</v>
      </c>
      <c r="AK140" s="99">
        <v>74.225421922371879</v>
      </c>
      <c r="AL140" s="99">
        <v>176.21</v>
      </c>
      <c r="AM140" s="99">
        <v>188.6355375</v>
      </c>
      <c r="AN140" s="99">
        <v>61.132499999999993</v>
      </c>
      <c r="AO140" s="101">
        <v>3.7737916666666669</v>
      </c>
      <c r="AP140" s="99">
        <v>104.08750000000001</v>
      </c>
      <c r="AQ140" s="99">
        <v>162.05499999999998</v>
      </c>
      <c r="AR140" s="99">
        <v>89.422500000000014</v>
      </c>
      <c r="AS140" s="99">
        <v>10.66</v>
      </c>
      <c r="AT140" s="99">
        <v>468.43</v>
      </c>
      <c r="AU140" s="99">
        <v>4.0199999999999996</v>
      </c>
      <c r="AV140" s="99">
        <v>13.022499999999999</v>
      </c>
      <c r="AW140" s="99">
        <v>4.4649999999999999</v>
      </c>
      <c r="AX140" s="99">
        <v>25.412499999999998</v>
      </c>
      <c r="AY140" s="99">
        <v>37.739999999999995</v>
      </c>
      <c r="AZ140" s="99">
        <v>3.2174999999999998</v>
      </c>
      <c r="BA140" s="99">
        <v>1.2124999999999999</v>
      </c>
      <c r="BB140" s="99">
        <v>15.13</v>
      </c>
      <c r="BC140" s="99">
        <v>35.297499999999999</v>
      </c>
      <c r="BD140" s="99">
        <v>31.675000000000001</v>
      </c>
      <c r="BE140" s="99">
        <v>41.35</v>
      </c>
      <c r="BF140" s="99">
        <v>77.097499999999997</v>
      </c>
      <c r="BG140" s="99">
        <v>14.083333333333334</v>
      </c>
      <c r="BH140" s="99">
        <v>11.022499999999999</v>
      </c>
      <c r="BI140" s="99">
        <v>30.044999999999998</v>
      </c>
      <c r="BJ140" s="99">
        <v>3.2125000000000004</v>
      </c>
      <c r="BK140" s="99">
        <v>61.887500000000003</v>
      </c>
      <c r="BL140" s="99">
        <v>9.1775000000000002</v>
      </c>
      <c r="BM140" s="99">
        <v>9.6225000000000005</v>
      </c>
    </row>
    <row r="141" spans="1:65" x14ac:dyDescent="0.25">
      <c r="A141" s="13">
        <v>2741060840</v>
      </c>
      <c r="B141" s="14" t="s">
        <v>429</v>
      </c>
      <c r="C141" s="14" t="s">
        <v>435</v>
      </c>
      <c r="D141" s="14" t="s">
        <v>436</v>
      </c>
      <c r="E141" s="99">
        <v>13.8475</v>
      </c>
      <c r="F141" s="99">
        <v>5.165</v>
      </c>
      <c r="G141" s="99">
        <v>5.56</v>
      </c>
      <c r="H141" s="99">
        <v>1.9</v>
      </c>
      <c r="I141" s="99">
        <v>1.115</v>
      </c>
      <c r="J141" s="99">
        <v>3.0449999999999999</v>
      </c>
      <c r="K141" s="99">
        <v>2.8650000000000002</v>
      </c>
      <c r="L141" s="99">
        <v>1.4550000000000001</v>
      </c>
      <c r="M141" s="99">
        <v>4.3449999999999998</v>
      </c>
      <c r="N141" s="99">
        <v>3.4824999999999999</v>
      </c>
      <c r="O141" s="99">
        <v>0.64836206896551718</v>
      </c>
      <c r="P141" s="99">
        <v>1.9</v>
      </c>
      <c r="Q141" s="99">
        <v>4.4424999999999999</v>
      </c>
      <c r="R141" s="99">
        <v>4.3574999999999999</v>
      </c>
      <c r="S141" s="99">
        <v>6.0324999999999998</v>
      </c>
      <c r="T141" s="99">
        <v>2.93</v>
      </c>
      <c r="U141" s="99">
        <v>5.0449999999999999</v>
      </c>
      <c r="V141" s="99">
        <v>1.5525</v>
      </c>
      <c r="W141" s="99">
        <v>1.97</v>
      </c>
      <c r="X141" s="99">
        <v>2.19</v>
      </c>
      <c r="Y141" s="99">
        <v>20.400000000000002</v>
      </c>
      <c r="Z141" s="99">
        <v>5.8949999999999996</v>
      </c>
      <c r="AA141" s="99">
        <v>3.7824999999999998</v>
      </c>
      <c r="AB141" s="99">
        <v>1.45</v>
      </c>
      <c r="AC141" s="99">
        <v>3.4725000000000001</v>
      </c>
      <c r="AD141" s="99">
        <v>2.33</v>
      </c>
      <c r="AE141" s="92">
        <v>1072.9349999999999</v>
      </c>
      <c r="AF141" s="92">
        <v>371503.75</v>
      </c>
      <c r="AG141" s="100">
        <v>5.0360000000000227</v>
      </c>
      <c r="AH141" s="92">
        <v>1460.7326684811146</v>
      </c>
      <c r="AI141" s="99" t="s">
        <v>837</v>
      </c>
      <c r="AJ141" s="99">
        <v>93.567068973239614</v>
      </c>
      <c r="AK141" s="99">
        <v>77.80924944900282</v>
      </c>
      <c r="AL141" s="99">
        <v>171.38</v>
      </c>
      <c r="AM141" s="99">
        <v>188.45699999999999</v>
      </c>
      <c r="AN141" s="99">
        <v>59.16</v>
      </c>
      <c r="AO141" s="101">
        <v>3.5684374999999999</v>
      </c>
      <c r="AP141" s="99">
        <v>126.92</v>
      </c>
      <c r="AQ141" s="99">
        <v>210.785</v>
      </c>
      <c r="AR141" s="99">
        <v>107.375</v>
      </c>
      <c r="AS141" s="99">
        <v>11.16</v>
      </c>
      <c r="AT141" s="99">
        <v>644.29999999999995</v>
      </c>
      <c r="AU141" s="99">
        <v>5.0025000000000004</v>
      </c>
      <c r="AV141" s="99">
        <v>11.555000000000001</v>
      </c>
      <c r="AW141" s="99">
        <v>4.5150000000000006</v>
      </c>
      <c r="AX141" s="99">
        <v>25</v>
      </c>
      <c r="AY141" s="99">
        <v>33.207499999999996</v>
      </c>
      <c r="AZ141" s="99">
        <v>3.0075000000000003</v>
      </c>
      <c r="BA141" s="99">
        <v>1.6174999999999999</v>
      </c>
      <c r="BB141" s="99">
        <v>17.43</v>
      </c>
      <c r="BC141" s="99">
        <v>46.125</v>
      </c>
      <c r="BD141" s="99">
        <v>41.44</v>
      </c>
      <c r="BE141" s="99">
        <v>46.987499999999997</v>
      </c>
      <c r="BF141" s="99">
        <v>104.0625</v>
      </c>
      <c r="BG141" s="99">
        <v>8.2266666666666666</v>
      </c>
      <c r="BH141" s="99">
        <v>13.587499999999999</v>
      </c>
      <c r="BI141" s="99">
        <v>20.1675</v>
      </c>
      <c r="BJ141" s="99">
        <v>4.09</v>
      </c>
      <c r="BK141" s="99">
        <v>50.307500000000005</v>
      </c>
      <c r="BL141" s="99">
        <v>10.3325</v>
      </c>
      <c r="BM141" s="99">
        <v>10.217500000000001</v>
      </c>
    </row>
    <row r="142" spans="1:65" x14ac:dyDescent="0.25">
      <c r="A142" s="13">
        <v>2733460880</v>
      </c>
      <c r="B142" s="14" t="s">
        <v>429</v>
      </c>
      <c r="C142" s="14" t="s">
        <v>432</v>
      </c>
      <c r="D142" s="14" t="s">
        <v>434</v>
      </c>
      <c r="E142" s="99">
        <v>13.9175</v>
      </c>
      <c r="F142" s="99">
        <v>4.7824999999999998</v>
      </c>
      <c r="G142" s="99">
        <v>4.6850000000000005</v>
      </c>
      <c r="H142" s="99">
        <v>1.78</v>
      </c>
      <c r="I142" s="99">
        <v>1.135</v>
      </c>
      <c r="J142" s="99">
        <v>2.8275000000000001</v>
      </c>
      <c r="K142" s="99">
        <v>2.355</v>
      </c>
      <c r="L142" s="99">
        <v>2.1325000000000003</v>
      </c>
      <c r="M142" s="99">
        <v>3.9775</v>
      </c>
      <c r="N142" s="99">
        <v>3.41</v>
      </c>
      <c r="O142" s="99">
        <v>0.67172413793103458</v>
      </c>
      <c r="P142" s="99">
        <v>1.7524999999999999</v>
      </c>
      <c r="Q142" s="99">
        <v>3.0274999999999999</v>
      </c>
      <c r="R142" s="99">
        <v>3.8475000000000001</v>
      </c>
      <c r="S142" s="99">
        <v>4.9424999999999999</v>
      </c>
      <c r="T142" s="99">
        <v>2.5149999999999997</v>
      </c>
      <c r="U142" s="99">
        <v>4.1824999999999992</v>
      </c>
      <c r="V142" s="99">
        <v>1.3050000000000002</v>
      </c>
      <c r="W142" s="99">
        <v>2.2774999999999999</v>
      </c>
      <c r="X142" s="99">
        <v>1.9125000000000001</v>
      </c>
      <c r="Y142" s="99">
        <v>21.927499999999998</v>
      </c>
      <c r="Z142" s="99">
        <v>4.6624999999999996</v>
      </c>
      <c r="AA142" s="99">
        <v>2.7250000000000001</v>
      </c>
      <c r="AB142" s="99">
        <v>1.625</v>
      </c>
      <c r="AC142" s="99">
        <v>3.2925</v>
      </c>
      <c r="AD142" s="99">
        <v>2.0674999999999999</v>
      </c>
      <c r="AE142" s="92">
        <v>1301.375</v>
      </c>
      <c r="AF142" s="92">
        <v>400414.75</v>
      </c>
      <c r="AG142" s="100">
        <v>5.157583333333351</v>
      </c>
      <c r="AH142" s="92">
        <v>1646.7704575200164</v>
      </c>
      <c r="AI142" s="99" t="s">
        <v>837</v>
      </c>
      <c r="AJ142" s="99">
        <v>95.174796830800787</v>
      </c>
      <c r="AK142" s="99">
        <v>76.343266096708859</v>
      </c>
      <c r="AL142" s="99">
        <v>171.51</v>
      </c>
      <c r="AM142" s="99">
        <v>186.82803749999999</v>
      </c>
      <c r="AN142" s="99">
        <v>60.857499999999995</v>
      </c>
      <c r="AO142" s="101">
        <v>3.7309999999999999</v>
      </c>
      <c r="AP142" s="99">
        <v>99.875</v>
      </c>
      <c r="AQ142" s="99">
        <v>163.75</v>
      </c>
      <c r="AR142" s="99">
        <v>92.58250000000001</v>
      </c>
      <c r="AS142" s="99">
        <v>11.18</v>
      </c>
      <c r="AT142" s="99">
        <v>467.02250000000004</v>
      </c>
      <c r="AU142" s="99">
        <v>3.9950000000000001</v>
      </c>
      <c r="AV142" s="99">
        <v>13.0275</v>
      </c>
      <c r="AW142" s="99">
        <v>4.33</v>
      </c>
      <c r="AX142" s="99">
        <v>26.9575</v>
      </c>
      <c r="AY142" s="99">
        <v>36.392499999999998</v>
      </c>
      <c r="AZ142" s="99">
        <v>3.1624999999999996</v>
      </c>
      <c r="BA142" s="99">
        <v>1.1875</v>
      </c>
      <c r="BB142" s="99">
        <v>15.342500000000001</v>
      </c>
      <c r="BC142" s="99">
        <v>34.265000000000001</v>
      </c>
      <c r="BD142" s="99">
        <v>32.784999999999997</v>
      </c>
      <c r="BE142" s="99">
        <v>41.772500000000001</v>
      </c>
      <c r="BF142" s="99">
        <v>79.02000000000001</v>
      </c>
      <c r="BG142" s="99">
        <v>14.083333333333334</v>
      </c>
      <c r="BH142" s="99">
        <v>10.97</v>
      </c>
      <c r="BI142" s="99">
        <v>29.357499999999998</v>
      </c>
      <c r="BJ142" s="99">
        <v>3.1875</v>
      </c>
      <c r="BK142" s="99">
        <v>61.945</v>
      </c>
      <c r="BL142" s="99">
        <v>9.1824999999999992</v>
      </c>
      <c r="BM142" s="99">
        <v>9.5325000000000006</v>
      </c>
    </row>
    <row r="143" spans="1:65" x14ac:dyDescent="0.25">
      <c r="A143" s="13">
        <v>2825620500</v>
      </c>
      <c r="B143" s="14" t="s">
        <v>437</v>
      </c>
      <c r="C143" s="14" t="s">
        <v>438</v>
      </c>
      <c r="D143" s="14" t="s">
        <v>439</v>
      </c>
      <c r="E143" s="99">
        <v>13.487500000000001</v>
      </c>
      <c r="F143" s="99">
        <v>5.165</v>
      </c>
      <c r="G143" s="99">
        <v>4.7475000000000005</v>
      </c>
      <c r="H143" s="99">
        <v>1.688597972972973</v>
      </c>
      <c r="I143" s="99">
        <v>1.05</v>
      </c>
      <c r="J143" s="99">
        <v>3.1749999999999998</v>
      </c>
      <c r="K143" s="99">
        <v>2.9125000000000005</v>
      </c>
      <c r="L143" s="99">
        <v>1.1725000000000001</v>
      </c>
      <c r="M143" s="99">
        <v>4.08</v>
      </c>
      <c r="N143" s="99">
        <v>3.4249999999999998</v>
      </c>
      <c r="O143" s="99">
        <v>0.60911764714705885</v>
      </c>
      <c r="P143" s="99">
        <v>1.9049999999999998</v>
      </c>
      <c r="Q143" s="99">
        <v>3.5574999999999997</v>
      </c>
      <c r="R143" s="99">
        <v>4.0075000000000003</v>
      </c>
      <c r="S143" s="99">
        <v>4.5674999999999999</v>
      </c>
      <c r="T143" s="99">
        <v>3.4</v>
      </c>
      <c r="U143" s="99">
        <v>4.18</v>
      </c>
      <c r="V143" s="99">
        <v>1.3574999999999999</v>
      </c>
      <c r="W143" s="99">
        <v>2.08</v>
      </c>
      <c r="X143" s="99">
        <v>1.9424999999999999</v>
      </c>
      <c r="Y143" s="99">
        <v>20.2225</v>
      </c>
      <c r="Z143" s="99">
        <v>5.2324999999999999</v>
      </c>
      <c r="AA143" s="99">
        <v>3.1799999999999997</v>
      </c>
      <c r="AB143" s="99">
        <v>1.3224999999999998</v>
      </c>
      <c r="AC143" s="99">
        <v>3.355</v>
      </c>
      <c r="AD143" s="99">
        <v>2.1124999999999998</v>
      </c>
      <c r="AE143" s="92">
        <v>1119.8125</v>
      </c>
      <c r="AF143" s="92">
        <v>293227.5</v>
      </c>
      <c r="AG143" s="100">
        <v>5.1535416666669569</v>
      </c>
      <c r="AH143" s="92">
        <v>1218.1547094591067</v>
      </c>
      <c r="AI143" s="99" t="s">
        <v>837</v>
      </c>
      <c r="AJ143" s="99">
        <v>112.05695710732256</v>
      </c>
      <c r="AK143" s="99">
        <v>47.586964725503577</v>
      </c>
      <c r="AL143" s="99">
        <v>159.65</v>
      </c>
      <c r="AM143" s="99">
        <v>185.87553750000001</v>
      </c>
      <c r="AN143" s="99">
        <v>57.16</v>
      </c>
      <c r="AO143" s="101">
        <v>3.5552083333333333</v>
      </c>
      <c r="AP143" s="99">
        <v>118.07249999999999</v>
      </c>
      <c r="AQ143" s="99">
        <v>119.41</v>
      </c>
      <c r="AR143" s="99">
        <v>120.27</v>
      </c>
      <c r="AS143" s="99">
        <v>10.2575</v>
      </c>
      <c r="AT143" s="99">
        <v>460.29250000000002</v>
      </c>
      <c r="AU143" s="99">
        <v>5.42</v>
      </c>
      <c r="AV143" s="99">
        <v>11.115</v>
      </c>
      <c r="AW143" s="99">
        <v>4.5249999999999995</v>
      </c>
      <c r="AX143" s="99">
        <v>25.032499999999999</v>
      </c>
      <c r="AY143" s="99">
        <v>44.752499999999998</v>
      </c>
      <c r="AZ143" s="99">
        <v>2.2925</v>
      </c>
      <c r="BA143" s="99">
        <v>1.0049999999999999</v>
      </c>
      <c r="BB143" s="99">
        <v>13.155000000000001</v>
      </c>
      <c r="BC143" s="99">
        <v>34.552500000000002</v>
      </c>
      <c r="BD143" s="99">
        <v>27.122499999999999</v>
      </c>
      <c r="BE143" s="99">
        <v>31.2225</v>
      </c>
      <c r="BF143" s="99">
        <v>77.375</v>
      </c>
      <c r="BG143" s="99">
        <v>3.6664583333333329</v>
      </c>
      <c r="BH143" s="99">
        <v>10.655000000000001</v>
      </c>
      <c r="BI143" s="99">
        <v>17.125</v>
      </c>
      <c r="BJ143" s="99">
        <v>3.0575000000000001</v>
      </c>
      <c r="BK143" s="99">
        <v>53.837499999999999</v>
      </c>
      <c r="BL143" s="99">
        <v>9.370000000000001</v>
      </c>
      <c r="BM143" s="99">
        <v>12.562308035470981</v>
      </c>
    </row>
    <row r="144" spans="1:65" x14ac:dyDescent="0.25">
      <c r="A144" s="13">
        <v>2827140600</v>
      </c>
      <c r="B144" s="14" t="s">
        <v>437</v>
      </c>
      <c r="C144" s="14" t="s">
        <v>440</v>
      </c>
      <c r="D144" s="14" t="s">
        <v>441</v>
      </c>
      <c r="E144" s="99">
        <v>12.945</v>
      </c>
      <c r="F144" s="99">
        <v>5.1825000000000001</v>
      </c>
      <c r="G144" s="99">
        <v>4.7025000000000006</v>
      </c>
      <c r="H144" s="99">
        <v>1.4478209459459461</v>
      </c>
      <c r="I144" s="99">
        <v>1.0425</v>
      </c>
      <c r="J144" s="99">
        <v>2.9649999999999999</v>
      </c>
      <c r="K144" s="99">
        <v>2.9325000000000001</v>
      </c>
      <c r="L144" s="99">
        <v>1.1749999999999998</v>
      </c>
      <c r="M144" s="99">
        <v>4.0199999999999996</v>
      </c>
      <c r="N144" s="99">
        <v>3.9225000000000003</v>
      </c>
      <c r="O144" s="99">
        <v>0.55499999999999994</v>
      </c>
      <c r="P144" s="99">
        <v>1.8075000000000001</v>
      </c>
      <c r="Q144" s="99">
        <v>3.8800000000000003</v>
      </c>
      <c r="R144" s="99">
        <v>3.9024999999999999</v>
      </c>
      <c r="S144" s="99">
        <v>5.6074999999999999</v>
      </c>
      <c r="T144" s="99">
        <v>2.7725</v>
      </c>
      <c r="U144" s="99">
        <v>4.72</v>
      </c>
      <c r="V144" s="99">
        <v>1.2750000000000001</v>
      </c>
      <c r="W144" s="99">
        <v>2.0475000000000003</v>
      </c>
      <c r="X144" s="99">
        <v>1.9650000000000001</v>
      </c>
      <c r="Y144" s="99">
        <v>19.634999999999998</v>
      </c>
      <c r="Z144" s="99">
        <v>5.0425000000000004</v>
      </c>
      <c r="AA144" s="99">
        <v>3.0700000000000003</v>
      </c>
      <c r="AB144" s="99">
        <v>1.175</v>
      </c>
      <c r="AC144" s="99">
        <v>3.3775000000000004</v>
      </c>
      <c r="AD144" s="99">
        <v>2.0674999999999999</v>
      </c>
      <c r="AE144" s="92">
        <v>866.25</v>
      </c>
      <c r="AF144" s="92">
        <v>322130.25</v>
      </c>
      <c r="AG144" s="100">
        <v>5.2424479166669382</v>
      </c>
      <c r="AH144" s="92">
        <v>1345.6626285034606</v>
      </c>
      <c r="AI144" s="99" t="s">
        <v>837</v>
      </c>
      <c r="AJ144" s="99">
        <v>82.617722072708347</v>
      </c>
      <c r="AK144" s="99">
        <v>53.76152478183851</v>
      </c>
      <c r="AL144" s="99">
        <v>136.38</v>
      </c>
      <c r="AM144" s="99">
        <v>180.12676250000001</v>
      </c>
      <c r="AN144" s="99">
        <v>36.282499999999999</v>
      </c>
      <c r="AO144" s="101">
        <v>3.6236041666666665</v>
      </c>
      <c r="AP144" s="99">
        <v>97.707499999999996</v>
      </c>
      <c r="AQ144" s="99">
        <v>105.47</v>
      </c>
      <c r="AR144" s="99">
        <v>133</v>
      </c>
      <c r="AS144" s="99">
        <v>9.5850000000000009</v>
      </c>
      <c r="AT144" s="99">
        <v>458.12</v>
      </c>
      <c r="AU144" s="99">
        <v>4.7675000000000001</v>
      </c>
      <c r="AV144" s="99">
        <v>11.365</v>
      </c>
      <c r="AW144" s="99">
        <v>3.7650000000000006</v>
      </c>
      <c r="AX144" s="99">
        <v>19.2925</v>
      </c>
      <c r="AY144" s="99">
        <v>41.042500000000004</v>
      </c>
      <c r="AZ144" s="99">
        <v>2.1175000000000002</v>
      </c>
      <c r="BA144" s="99">
        <v>1.0525</v>
      </c>
      <c r="BB144" s="99">
        <v>13.14</v>
      </c>
      <c r="BC144" s="99">
        <v>23.630000000000003</v>
      </c>
      <c r="BD144" s="99">
        <v>17.197499999999998</v>
      </c>
      <c r="BE144" s="99">
        <v>21.677500000000002</v>
      </c>
      <c r="BF144" s="99">
        <v>96.25</v>
      </c>
      <c r="BG144" s="99">
        <v>7.3958333333333339</v>
      </c>
      <c r="BH144" s="99">
        <v>11.842499999999999</v>
      </c>
      <c r="BI144" s="99">
        <v>16.5</v>
      </c>
      <c r="BJ144" s="99">
        <v>2.5649999999999999</v>
      </c>
      <c r="BK144" s="99">
        <v>48.75</v>
      </c>
      <c r="BL144" s="99">
        <v>9.1875</v>
      </c>
      <c r="BM144" s="99">
        <v>10.67574544041865</v>
      </c>
    </row>
    <row r="145" spans="1:65" x14ac:dyDescent="0.25">
      <c r="A145" s="13">
        <v>2832940700</v>
      </c>
      <c r="B145" s="14" t="s">
        <v>437</v>
      </c>
      <c r="C145" s="14" t="s">
        <v>442</v>
      </c>
      <c r="D145" s="14" t="s">
        <v>443</v>
      </c>
      <c r="E145" s="99">
        <v>12.805</v>
      </c>
      <c r="F145" s="99">
        <v>4.5750000000000002</v>
      </c>
      <c r="G145" s="99">
        <v>4.5575000000000001</v>
      </c>
      <c r="H145" s="99">
        <v>1.4074324324324323</v>
      </c>
      <c r="I145" s="99">
        <v>0.99249999999999994</v>
      </c>
      <c r="J145" s="99">
        <v>2.8875000000000002</v>
      </c>
      <c r="K145" s="99">
        <v>2.645</v>
      </c>
      <c r="L145" s="99">
        <v>1.1000000000000001</v>
      </c>
      <c r="M145" s="99">
        <v>3.5124999999999997</v>
      </c>
      <c r="N145" s="99">
        <v>2.8899999999999997</v>
      </c>
      <c r="O145" s="99">
        <v>0.69310457526960789</v>
      </c>
      <c r="P145" s="99">
        <v>1.8325</v>
      </c>
      <c r="Q145" s="99">
        <v>3.3049999999999997</v>
      </c>
      <c r="R145" s="99">
        <v>3.5625</v>
      </c>
      <c r="S145" s="99">
        <v>5.1375000000000002</v>
      </c>
      <c r="T145" s="99">
        <v>2.6124999999999998</v>
      </c>
      <c r="U145" s="99">
        <v>4.51</v>
      </c>
      <c r="V145" s="99">
        <v>1.415</v>
      </c>
      <c r="W145" s="99">
        <v>2.06</v>
      </c>
      <c r="X145" s="99">
        <v>1.895</v>
      </c>
      <c r="Y145" s="99">
        <v>18.145</v>
      </c>
      <c r="Z145" s="99">
        <v>4.9124999999999996</v>
      </c>
      <c r="AA145" s="99">
        <v>3.2</v>
      </c>
      <c r="AB145" s="99">
        <v>1.1625000000000001</v>
      </c>
      <c r="AC145" s="99">
        <v>3.01</v>
      </c>
      <c r="AD145" s="99">
        <v>1.915</v>
      </c>
      <c r="AE145" s="92">
        <v>825.45499999999993</v>
      </c>
      <c r="AF145" s="92">
        <v>340375</v>
      </c>
      <c r="AG145" s="100">
        <v>5.235625000000061</v>
      </c>
      <c r="AH145" s="92">
        <v>1414.5995696857574</v>
      </c>
      <c r="AI145" s="99" t="s">
        <v>837</v>
      </c>
      <c r="AJ145" s="99">
        <v>105.01725915886516</v>
      </c>
      <c r="AK145" s="99">
        <v>54.009968878498171</v>
      </c>
      <c r="AL145" s="99">
        <v>159.03</v>
      </c>
      <c r="AM145" s="99">
        <v>185.64292500000002</v>
      </c>
      <c r="AN145" s="99">
        <v>56.662500000000001</v>
      </c>
      <c r="AO145" s="101">
        <v>3.3159583333333336</v>
      </c>
      <c r="AP145" s="99">
        <v>108.0425</v>
      </c>
      <c r="AQ145" s="99">
        <v>99.082499999999996</v>
      </c>
      <c r="AR145" s="99">
        <v>137.9375</v>
      </c>
      <c r="AS145" s="99">
        <v>9.73</v>
      </c>
      <c r="AT145" s="99">
        <v>415.83249999999998</v>
      </c>
      <c r="AU145" s="99">
        <v>5.3574999999999999</v>
      </c>
      <c r="AV145" s="99">
        <v>10.969999999999999</v>
      </c>
      <c r="AW145" s="99">
        <v>4.7275</v>
      </c>
      <c r="AX145" s="99">
        <v>19.047499999999999</v>
      </c>
      <c r="AY145" s="99">
        <v>38.1875</v>
      </c>
      <c r="AZ145" s="99">
        <v>2.4249999999999998</v>
      </c>
      <c r="BA145" s="99">
        <v>0.99250000000000005</v>
      </c>
      <c r="BB145" s="99">
        <v>11.455</v>
      </c>
      <c r="BC145" s="99">
        <v>36.362500000000004</v>
      </c>
      <c r="BD145" s="99">
        <v>26.425000000000001</v>
      </c>
      <c r="BE145" s="99">
        <v>29.202500000000001</v>
      </c>
      <c r="BF145" s="99">
        <v>88.25</v>
      </c>
      <c r="BG145" s="99">
        <v>17.007708333333333</v>
      </c>
      <c r="BH145" s="99">
        <v>10.25</v>
      </c>
      <c r="BI145" s="99">
        <v>13.5725</v>
      </c>
      <c r="BJ145" s="99">
        <v>2.6974999999999998</v>
      </c>
      <c r="BK145" s="99">
        <v>51.289999999999992</v>
      </c>
      <c r="BL145" s="99">
        <v>8.6050000000000004</v>
      </c>
      <c r="BM145" s="99">
        <v>6.9004088307897238</v>
      </c>
    </row>
    <row r="146" spans="1:65" x14ac:dyDescent="0.25">
      <c r="A146" s="13">
        <v>2846180850</v>
      </c>
      <c r="B146" s="14" t="s">
        <v>437</v>
      </c>
      <c r="C146" s="14" t="s">
        <v>444</v>
      </c>
      <c r="D146" s="14" t="s">
        <v>445</v>
      </c>
      <c r="E146" s="99">
        <v>11.852500000000001</v>
      </c>
      <c r="F146" s="99">
        <v>4.2125000000000004</v>
      </c>
      <c r="G146" s="99">
        <v>4.6775000000000002</v>
      </c>
      <c r="H146" s="99">
        <v>1.2486486486486488</v>
      </c>
      <c r="I146" s="99">
        <v>1.0375000000000001</v>
      </c>
      <c r="J146" s="99">
        <v>2.73</v>
      </c>
      <c r="K146" s="99">
        <v>2.7750000000000004</v>
      </c>
      <c r="L146" s="99">
        <v>1.1825000000000001</v>
      </c>
      <c r="M146" s="99">
        <v>4.085</v>
      </c>
      <c r="N146" s="99">
        <v>3.2074999999999996</v>
      </c>
      <c r="O146" s="99">
        <v>0.54249999999999998</v>
      </c>
      <c r="P146" s="99">
        <v>1.7599999999999998</v>
      </c>
      <c r="Q146" s="99">
        <v>3.75</v>
      </c>
      <c r="R146" s="99">
        <v>3.6025</v>
      </c>
      <c r="S146" s="99">
        <v>5.1475</v>
      </c>
      <c r="T146" s="99">
        <v>2.6349999999999998</v>
      </c>
      <c r="U146" s="99">
        <v>4.4474999999999998</v>
      </c>
      <c r="V146" s="99">
        <v>1.1724999999999999</v>
      </c>
      <c r="W146" s="99">
        <v>2.0499999999999998</v>
      </c>
      <c r="X146" s="99">
        <v>1.9775</v>
      </c>
      <c r="Y146" s="99">
        <v>18.97</v>
      </c>
      <c r="Z146" s="99">
        <v>4.8949999999999996</v>
      </c>
      <c r="AA146" s="99">
        <v>2.7549999999999999</v>
      </c>
      <c r="AB146" s="99">
        <v>1.06</v>
      </c>
      <c r="AC146" s="99">
        <v>2.8975</v>
      </c>
      <c r="AD146" s="99">
        <v>2.0700000000000003</v>
      </c>
      <c r="AE146" s="92">
        <v>737.91499999999996</v>
      </c>
      <c r="AF146" s="92">
        <v>306489.75</v>
      </c>
      <c r="AG146" s="100">
        <v>5.3930000000000016</v>
      </c>
      <c r="AH146" s="92">
        <v>1301.6374831893099</v>
      </c>
      <c r="AI146" s="99" t="s">
        <v>837</v>
      </c>
      <c r="AJ146" s="99">
        <v>99.184147626670779</v>
      </c>
      <c r="AK146" s="99">
        <v>45.128094556530371</v>
      </c>
      <c r="AL146" s="99">
        <v>144.31</v>
      </c>
      <c r="AM146" s="99">
        <v>186.32771250000002</v>
      </c>
      <c r="AN146" s="99">
        <v>57.33</v>
      </c>
      <c r="AO146" s="101">
        <v>3.1566666666666667</v>
      </c>
      <c r="AP146" s="99">
        <v>112.83499999999999</v>
      </c>
      <c r="AQ146" s="99">
        <v>78.539999999999992</v>
      </c>
      <c r="AR146" s="99">
        <v>107.49749999999999</v>
      </c>
      <c r="AS146" s="99">
        <v>9.7074999999999996</v>
      </c>
      <c r="AT146" s="99">
        <v>493.46500000000003</v>
      </c>
      <c r="AU146" s="99">
        <v>4.6325000000000003</v>
      </c>
      <c r="AV146" s="99">
        <v>10.59</v>
      </c>
      <c r="AW146" s="99">
        <v>4.5075000000000003</v>
      </c>
      <c r="AX146" s="99">
        <v>21.5</v>
      </c>
      <c r="AY146" s="99">
        <v>22.9925</v>
      </c>
      <c r="AZ146" s="99">
        <v>2.2450000000000001</v>
      </c>
      <c r="BA146" s="99">
        <v>0.98750000000000004</v>
      </c>
      <c r="BB146" s="99">
        <v>11.5275</v>
      </c>
      <c r="BC146" s="99">
        <v>18.1875</v>
      </c>
      <c r="BD146" s="99">
        <v>15.892499999999998</v>
      </c>
      <c r="BE146" s="99">
        <v>17.032499999999999</v>
      </c>
      <c r="BF146" s="99">
        <v>83.914999999999992</v>
      </c>
      <c r="BG146" s="99">
        <v>6.916666666666667</v>
      </c>
      <c r="BH146" s="99">
        <v>10.575000000000001</v>
      </c>
      <c r="BI146" s="99">
        <v>11.375</v>
      </c>
      <c r="BJ146" s="99">
        <v>2.9</v>
      </c>
      <c r="BK146" s="99">
        <v>69.252499999999998</v>
      </c>
      <c r="BL146" s="99">
        <v>9.3649999999999984</v>
      </c>
      <c r="BM146" s="99">
        <v>9.504999999999999</v>
      </c>
    </row>
    <row r="147" spans="1:65" x14ac:dyDescent="0.25">
      <c r="A147" s="13">
        <v>2916020050</v>
      </c>
      <c r="B147" s="14" t="s">
        <v>446</v>
      </c>
      <c r="C147" s="14" t="s">
        <v>879</v>
      </c>
      <c r="D147" s="14" t="s">
        <v>880</v>
      </c>
      <c r="E147" s="99">
        <v>15.504612966351266</v>
      </c>
      <c r="F147" s="99">
        <v>5.664968691110742</v>
      </c>
      <c r="G147" s="99">
        <v>4.7494260818421843</v>
      </c>
      <c r="H147" s="99">
        <v>2.8211030849939274</v>
      </c>
      <c r="I147" s="99">
        <v>1.1162058953470808</v>
      </c>
      <c r="J147" s="99">
        <v>2.5738968724547653</v>
      </c>
      <c r="K147" s="99">
        <v>2.6710620543600569</v>
      </c>
      <c r="L147" s="99">
        <v>1.5721398115493148</v>
      </c>
      <c r="M147" s="99">
        <v>4.0801212494162673</v>
      </c>
      <c r="N147" s="99">
        <v>3.8003316735581461</v>
      </c>
      <c r="O147" s="99">
        <v>0.58229852400406423</v>
      </c>
      <c r="P147" s="99">
        <v>1.8955067842977535</v>
      </c>
      <c r="Q147" s="99">
        <v>3.6462095927607097</v>
      </c>
      <c r="R147" s="99">
        <v>4.4462257079569003</v>
      </c>
      <c r="S147" s="99">
        <v>5.7540865131695851</v>
      </c>
      <c r="T147" s="99">
        <v>3.565174074859311</v>
      </c>
      <c r="U147" s="99">
        <v>4.2734192545291769</v>
      </c>
      <c r="V147" s="99">
        <v>1.3543696747992335</v>
      </c>
      <c r="W147" s="99">
        <v>2.1223765584841097</v>
      </c>
      <c r="X147" s="99">
        <v>2.2258064534975865</v>
      </c>
      <c r="Y147" s="99">
        <v>19.810497398048682</v>
      </c>
      <c r="Z147" s="99">
        <v>5.3585310717916892</v>
      </c>
      <c r="AA147" s="99">
        <v>3.5145018847072582</v>
      </c>
      <c r="AB147" s="99">
        <v>1.1550997688230988</v>
      </c>
      <c r="AC147" s="99">
        <v>3.7039247305654071</v>
      </c>
      <c r="AD147" s="99">
        <v>2.2514304085239361</v>
      </c>
      <c r="AE147" s="92">
        <v>848.57675333787029</v>
      </c>
      <c r="AF147" s="92">
        <v>429194.59196303383</v>
      </c>
      <c r="AG147" s="100">
        <v>4.9303693464377591</v>
      </c>
      <c r="AH147" s="92">
        <v>1724.9952214380091</v>
      </c>
      <c r="AI147" s="99" t="s">
        <v>837</v>
      </c>
      <c r="AJ147" s="99">
        <v>99.686268347305898</v>
      </c>
      <c r="AK147" s="99">
        <v>77.173466045866604</v>
      </c>
      <c r="AL147" s="99">
        <v>176.86</v>
      </c>
      <c r="AM147" s="99">
        <v>176.19159110991379</v>
      </c>
      <c r="AN147" s="99">
        <v>97.023557701551894</v>
      </c>
      <c r="AO147" s="101">
        <v>3.0620411897162469</v>
      </c>
      <c r="AP147" s="99">
        <v>145.47658340693857</v>
      </c>
      <c r="AQ147" s="99">
        <v>102.29392157563666</v>
      </c>
      <c r="AR147" s="99">
        <v>84.230444262042539</v>
      </c>
      <c r="AS147" s="99">
        <v>10.049321796536674</v>
      </c>
      <c r="AT147" s="99">
        <v>271.56434588690286</v>
      </c>
      <c r="AU147" s="99">
        <v>5.7981824949483212</v>
      </c>
      <c r="AV147" s="99">
        <v>10.674176225293111</v>
      </c>
      <c r="AW147" s="99">
        <v>5.3971533976967194</v>
      </c>
      <c r="AX147" s="99">
        <v>21.195264454262411</v>
      </c>
      <c r="AY147" s="99">
        <v>29.285936465119036</v>
      </c>
      <c r="AZ147" s="99">
        <v>2.6114626179658513</v>
      </c>
      <c r="BA147" s="99">
        <v>1.2207107769205781</v>
      </c>
      <c r="BB147" s="99">
        <v>14.207581270650341</v>
      </c>
      <c r="BC147" s="99">
        <v>41.017205497491105</v>
      </c>
      <c r="BD147" s="99">
        <v>24.408103904165426</v>
      </c>
      <c r="BE147" s="99">
        <v>28.050183203661526</v>
      </c>
      <c r="BF147" s="99">
        <v>82.284272604861513</v>
      </c>
      <c r="BG147" s="99">
        <v>15.534438709685991</v>
      </c>
      <c r="BH147" s="99">
        <v>13.156184418773273</v>
      </c>
      <c r="BI147" s="99">
        <v>13.965296142379492</v>
      </c>
      <c r="BJ147" s="99">
        <v>3.5965400227106255</v>
      </c>
      <c r="BK147" s="99">
        <v>50.934637871275527</v>
      </c>
      <c r="BL147" s="99">
        <v>9.8207564875417681</v>
      </c>
      <c r="BM147" s="99">
        <v>12.864280598938238</v>
      </c>
    </row>
    <row r="148" spans="1:65" x14ac:dyDescent="0.25">
      <c r="A148" s="13">
        <v>2917860250</v>
      </c>
      <c r="B148" s="14" t="s">
        <v>446</v>
      </c>
      <c r="C148" s="14" t="s">
        <v>447</v>
      </c>
      <c r="D148" s="14" t="s">
        <v>448</v>
      </c>
      <c r="E148" s="99">
        <v>12.2475</v>
      </c>
      <c r="F148" s="99">
        <v>5.43</v>
      </c>
      <c r="G148" s="99">
        <v>4.7750000000000004</v>
      </c>
      <c r="H148" s="99">
        <v>1.3924999999999998</v>
      </c>
      <c r="I148" s="99">
        <v>1.0275000000000001</v>
      </c>
      <c r="J148" s="99">
        <v>3.4699999999999998</v>
      </c>
      <c r="K148" s="99">
        <v>3.1399999999999997</v>
      </c>
      <c r="L148" s="99">
        <v>1.2225000000000001</v>
      </c>
      <c r="M148" s="99">
        <v>4.2300000000000004</v>
      </c>
      <c r="N148" s="99">
        <v>4.2175000000000002</v>
      </c>
      <c r="O148" s="99">
        <v>0.64500000000000002</v>
      </c>
      <c r="P148" s="99">
        <v>1.7800000000000002</v>
      </c>
      <c r="Q148" s="99">
        <v>3.2250000000000001</v>
      </c>
      <c r="R148" s="99">
        <v>4.1150000000000002</v>
      </c>
      <c r="S148" s="99">
        <v>5.9225000000000003</v>
      </c>
      <c r="T148" s="99">
        <v>3.2549999999999999</v>
      </c>
      <c r="U148" s="99">
        <v>4.8375000000000004</v>
      </c>
      <c r="V148" s="99">
        <v>1.3149999999999999</v>
      </c>
      <c r="W148" s="99">
        <v>2.1074999999999999</v>
      </c>
      <c r="X148" s="99">
        <v>2.0274999999999999</v>
      </c>
      <c r="Y148" s="99">
        <v>18.707499999999996</v>
      </c>
      <c r="Z148" s="99">
        <v>5.9099999999999993</v>
      </c>
      <c r="AA148" s="99">
        <v>3.1875</v>
      </c>
      <c r="AB148" s="99">
        <v>1.615</v>
      </c>
      <c r="AC148" s="99">
        <v>3.1724999999999999</v>
      </c>
      <c r="AD148" s="99">
        <v>2.3050000000000002</v>
      </c>
      <c r="AE148" s="92">
        <v>872.77750000000003</v>
      </c>
      <c r="AF148" s="92">
        <v>444161</v>
      </c>
      <c r="AG148" s="100">
        <v>5.1408333333334442</v>
      </c>
      <c r="AH148" s="92">
        <v>1826.1123183916995</v>
      </c>
      <c r="AI148" s="99" t="s">
        <v>837</v>
      </c>
      <c r="AJ148" s="99">
        <v>96.513790238393057</v>
      </c>
      <c r="AK148" s="99">
        <v>65.846325312885014</v>
      </c>
      <c r="AL148" s="99">
        <v>162.36000000000001</v>
      </c>
      <c r="AM148" s="99">
        <v>195.63896249999999</v>
      </c>
      <c r="AN148" s="99">
        <v>54.202500000000001</v>
      </c>
      <c r="AO148" s="101">
        <v>3.6521249999999998</v>
      </c>
      <c r="AP148" s="99">
        <v>114.83000000000001</v>
      </c>
      <c r="AQ148" s="99">
        <v>125.03</v>
      </c>
      <c r="AR148" s="99">
        <v>95.582499999999996</v>
      </c>
      <c r="AS148" s="99">
        <v>9.7825000000000006</v>
      </c>
      <c r="AT148" s="99">
        <v>382.5675</v>
      </c>
      <c r="AU148" s="99">
        <v>5.1775000000000002</v>
      </c>
      <c r="AV148" s="99">
        <v>11.3025</v>
      </c>
      <c r="AW148" s="99">
        <v>4.6275000000000004</v>
      </c>
      <c r="AX148" s="99">
        <v>21.837499999999999</v>
      </c>
      <c r="AY148" s="99">
        <v>43.332499999999996</v>
      </c>
      <c r="AZ148" s="99">
        <v>3.0050000000000003</v>
      </c>
      <c r="BA148" s="99">
        <v>1.115</v>
      </c>
      <c r="BB148" s="99">
        <v>16.7575</v>
      </c>
      <c r="BC148" s="99">
        <v>30.627499999999998</v>
      </c>
      <c r="BD148" s="99">
        <v>25.637499999999999</v>
      </c>
      <c r="BE148" s="99">
        <v>28.55</v>
      </c>
      <c r="BF148" s="99">
        <v>103.69750000000001</v>
      </c>
      <c r="BG148" s="99">
        <v>7.9700000000000006</v>
      </c>
      <c r="BH148" s="99">
        <v>10.540000000000001</v>
      </c>
      <c r="BI148" s="99">
        <v>15.875</v>
      </c>
      <c r="BJ148" s="99">
        <v>2.8</v>
      </c>
      <c r="BK148" s="99">
        <v>59.039999999999992</v>
      </c>
      <c r="BL148" s="99">
        <v>9.057500000000001</v>
      </c>
      <c r="BM148" s="99">
        <v>10.6</v>
      </c>
    </row>
    <row r="149" spans="1:65" x14ac:dyDescent="0.25">
      <c r="A149" s="13">
        <v>2927900500</v>
      </c>
      <c r="B149" s="14" t="s">
        <v>446</v>
      </c>
      <c r="C149" s="14" t="s">
        <v>449</v>
      </c>
      <c r="D149" s="14" t="s">
        <v>450</v>
      </c>
      <c r="E149" s="99">
        <v>12.639802467080155</v>
      </c>
      <c r="F149" s="99">
        <v>4.3342790353280209</v>
      </c>
      <c r="G149" s="99">
        <v>4.7259989173134151</v>
      </c>
      <c r="H149" s="99">
        <v>1.3358743508396274</v>
      </c>
      <c r="I149" s="99">
        <v>1.0792306685236133</v>
      </c>
      <c r="J149" s="99">
        <v>2.8405738519175596</v>
      </c>
      <c r="K149" s="99">
        <v>2.7741013857217691</v>
      </c>
      <c r="L149" s="99">
        <v>1.2499170182089199</v>
      </c>
      <c r="M149" s="99">
        <v>3.8466079798502504</v>
      </c>
      <c r="N149" s="99">
        <v>3.3987210413042348</v>
      </c>
      <c r="O149" s="99">
        <v>0.50928728017009839</v>
      </c>
      <c r="P149" s="99">
        <v>1.6811095761468438</v>
      </c>
      <c r="Q149" s="99">
        <v>3.6749343130081211</v>
      </c>
      <c r="R149" s="99">
        <v>3.681275834636025</v>
      </c>
      <c r="S149" s="99">
        <v>4.55402897143715</v>
      </c>
      <c r="T149" s="99">
        <v>2.9498209556466088</v>
      </c>
      <c r="U149" s="99">
        <v>4.1942487276645011</v>
      </c>
      <c r="V149" s="99">
        <v>1.2553972565966822</v>
      </c>
      <c r="W149" s="99">
        <v>1.9758494483797877</v>
      </c>
      <c r="X149" s="99">
        <v>2.3487387937771667</v>
      </c>
      <c r="Y149" s="99">
        <v>19.190887418227796</v>
      </c>
      <c r="Z149" s="99">
        <v>5.1136548240388162</v>
      </c>
      <c r="AA149" s="99">
        <v>3.1013494293135326</v>
      </c>
      <c r="AB149" s="99">
        <v>1.2036878809309668</v>
      </c>
      <c r="AC149" s="99">
        <v>3.0090804134813305</v>
      </c>
      <c r="AD149" s="99">
        <v>1.9537308961213282</v>
      </c>
      <c r="AE149" s="92">
        <v>827.56716838570674</v>
      </c>
      <c r="AF149" s="92">
        <v>276673.08096374082</v>
      </c>
      <c r="AG149" s="100">
        <v>5.5515114407860162</v>
      </c>
      <c r="AH149" s="92">
        <v>1194.5802327010369</v>
      </c>
      <c r="AI149" s="99" t="s">
        <v>837</v>
      </c>
      <c r="AJ149" s="99">
        <v>115.20807846905781</v>
      </c>
      <c r="AK149" s="99">
        <v>64.397645329213589</v>
      </c>
      <c r="AL149" s="99">
        <v>179.61</v>
      </c>
      <c r="AM149" s="99">
        <v>193.48058546775707</v>
      </c>
      <c r="AN149" s="99">
        <v>55.220207127417524</v>
      </c>
      <c r="AO149" s="101">
        <v>3.4891692672601264</v>
      </c>
      <c r="AP149" s="99">
        <v>100.48785388016441</v>
      </c>
      <c r="AQ149" s="99">
        <v>131.86931091633292</v>
      </c>
      <c r="AR149" s="99">
        <v>89.748804510353509</v>
      </c>
      <c r="AS149" s="99">
        <v>9.356806095888329</v>
      </c>
      <c r="AT149" s="99">
        <v>432.64597554160616</v>
      </c>
      <c r="AU149" s="99">
        <v>6.1114768380833944</v>
      </c>
      <c r="AV149" s="99">
        <v>9.9073214397415938</v>
      </c>
      <c r="AW149" s="99">
        <v>3.9438422893743352</v>
      </c>
      <c r="AX149" s="99">
        <v>19.57863285096392</v>
      </c>
      <c r="AY149" s="99">
        <v>29.680561260154683</v>
      </c>
      <c r="AZ149" s="99">
        <v>2.1938349649799322</v>
      </c>
      <c r="BA149" s="99">
        <v>1.0282318431530793</v>
      </c>
      <c r="BB149" s="99">
        <v>12.444233104306983</v>
      </c>
      <c r="BC149" s="99">
        <v>27.355870719120404</v>
      </c>
      <c r="BD149" s="99">
        <v>16.229859762503025</v>
      </c>
      <c r="BE149" s="99">
        <v>23.952674277120359</v>
      </c>
      <c r="BF149" s="99">
        <v>79.707892715705214</v>
      </c>
      <c r="BG149" s="99">
        <v>17.960574360074016</v>
      </c>
      <c r="BH149" s="99">
        <v>11.510239049752279</v>
      </c>
      <c r="BI149" s="99">
        <v>11.527059957472</v>
      </c>
      <c r="BJ149" s="99">
        <v>2.4954112011917182</v>
      </c>
      <c r="BK149" s="99">
        <v>49.427792619733268</v>
      </c>
      <c r="BL149" s="99">
        <v>9.4476999696154884</v>
      </c>
      <c r="BM149" s="99">
        <v>6.7818829366878699</v>
      </c>
    </row>
    <row r="150" spans="1:65" x14ac:dyDescent="0.25">
      <c r="A150" s="13">
        <v>2928140600</v>
      </c>
      <c r="B150" s="14" t="s">
        <v>446</v>
      </c>
      <c r="C150" s="14" t="s">
        <v>451</v>
      </c>
      <c r="D150" s="14" t="s">
        <v>452</v>
      </c>
      <c r="E150" s="99">
        <v>13.164999999999999</v>
      </c>
      <c r="F150" s="99">
        <v>4.8525</v>
      </c>
      <c r="G150" s="99">
        <v>4.8424999999999994</v>
      </c>
      <c r="H150" s="99">
        <v>1.7774999999999999</v>
      </c>
      <c r="I150" s="99">
        <v>1.0350000000000001</v>
      </c>
      <c r="J150" s="99">
        <v>2.9550000000000001</v>
      </c>
      <c r="K150" s="99">
        <v>2.6950000000000003</v>
      </c>
      <c r="L150" s="99">
        <v>1.2350000000000001</v>
      </c>
      <c r="M150" s="99">
        <v>3.9824999999999999</v>
      </c>
      <c r="N150" s="99">
        <v>3.2475000000000001</v>
      </c>
      <c r="O150" s="99">
        <v>0.5575</v>
      </c>
      <c r="P150" s="99">
        <v>1.7749999999999999</v>
      </c>
      <c r="Q150" s="99">
        <v>3.8424999999999998</v>
      </c>
      <c r="R150" s="99">
        <v>3.6900000000000004</v>
      </c>
      <c r="S150" s="99">
        <v>4.9524999999999997</v>
      </c>
      <c r="T150" s="99">
        <v>2.57</v>
      </c>
      <c r="U150" s="99">
        <v>4.1449999999999996</v>
      </c>
      <c r="V150" s="99">
        <v>1.325</v>
      </c>
      <c r="W150" s="99">
        <v>2.0550000000000002</v>
      </c>
      <c r="X150" s="99">
        <v>1.85</v>
      </c>
      <c r="Y150" s="99">
        <v>19.047499999999999</v>
      </c>
      <c r="Z150" s="99">
        <v>5.0425000000000004</v>
      </c>
      <c r="AA150" s="99">
        <v>3.0824999999999996</v>
      </c>
      <c r="AB150" s="99">
        <v>1.1850000000000001</v>
      </c>
      <c r="AC150" s="99">
        <v>3.02</v>
      </c>
      <c r="AD150" s="99">
        <v>2.2175000000000002</v>
      </c>
      <c r="AE150" s="92">
        <v>1479.175</v>
      </c>
      <c r="AF150" s="92">
        <v>436128.75</v>
      </c>
      <c r="AG150" s="100">
        <v>5.3375000000000385</v>
      </c>
      <c r="AH150" s="92">
        <v>1831.4158153719627</v>
      </c>
      <c r="AI150" s="99" t="s">
        <v>837</v>
      </c>
      <c r="AJ150" s="99">
        <v>101.82590742712598</v>
      </c>
      <c r="AK150" s="99">
        <v>84.048689685512187</v>
      </c>
      <c r="AL150" s="99">
        <v>185.88</v>
      </c>
      <c r="AM150" s="99">
        <v>199.16553749999997</v>
      </c>
      <c r="AN150" s="99">
        <v>47.53</v>
      </c>
      <c r="AO150" s="101">
        <v>3.2924910714285716</v>
      </c>
      <c r="AP150" s="99">
        <v>90.95</v>
      </c>
      <c r="AQ150" s="99">
        <v>90.4375</v>
      </c>
      <c r="AR150" s="99">
        <v>100.7025</v>
      </c>
      <c r="AS150" s="99">
        <v>10.3725</v>
      </c>
      <c r="AT150" s="99">
        <v>473.52249999999998</v>
      </c>
      <c r="AU150" s="99">
        <v>5.07</v>
      </c>
      <c r="AV150" s="99">
        <v>11.2675</v>
      </c>
      <c r="AW150" s="99">
        <v>4.49</v>
      </c>
      <c r="AX150" s="99">
        <v>20.125</v>
      </c>
      <c r="AY150" s="99">
        <v>33.074999999999996</v>
      </c>
      <c r="AZ150" s="99">
        <v>2.1524999999999999</v>
      </c>
      <c r="BA150" s="99">
        <v>1.1174999999999999</v>
      </c>
      <c r="BB150" s="99">
        <v>15.1875</v>
      </c>
      <c r="BC150" s="99">
        <v>36.057500000000005</v>
      </c>
      <c r="BD150" s="99">
        <v>28.027499999999996</v>
      </c>
      <c r="BE150" s="99">
        <v>34.49</v>
      </c>
      <c r="BF150" s="99">
        <v>72.892499999999998</v>
      </c>
      <c r="BG150" s="99">
        <v>12.280625000000001</v>
      </c>
      <c r="BH150" s="99">
        <v>11.757499999999999</v>
      </c>
      <c r="BI150" s="99">
        <v>15.574999999999999</v>
      </c>
      <c r="BJ150" s="99">
        <v>2.5649999999999995</v>
      </c>
      <c r="BK150" s="99">
        <v>48.26</v>
      </c>
      <c r="BL150" s="99">
        <v>9.2774999999999999</v>
      </c>
      <c r="BM150" s="99">
        <v>7.8625000000000007</v>
      </c>
    </row>
    <row r="151" spans="1:65" x14ac:dyDescent="0.25">
      <c r="A151" s="13">
        <v>2944180920</v>
      </c>
      <c r="B151" s="14" t="s">
        <v>446</v>
      </c>
      <c r="C151" s="14" t="s">
        <v>455</v>
      </c>
      <c r="D151" s="14" t="s">
        <v>456</v>
      </c>
      <c r="E151" s="99">
        <v>13.604999999999999</v>
      </c>
      <c r="F151" s="99">
        <v>4.9775</v>
      </c>
      <c r="G151" s="99">
        <v>4.8774999999999995</v>
      </c>
      <c r="H151" s="99">
        <v>1.4675</v>
      </c>
      <c r="I151" s="99">
        <v>0.96</v>
      </c>
      <c r="J151" s="99">
        <v>2.9050000000000002</v>
      </c>
      <c r="K151" s="99">
        <v>2.74</v>
      </c>
      <c r="L151" s="99">
        <v>1.2400000000000002</v>
      </c>
      <c r="M151" s="99">
        <v>3.8224999999999998</v>
      </c>
      <c r="N151" s="99">
        <v>3.6799999999999997</v>
      </c>
      <c r="O151" s="99">
        <v>0.58466049374074069</v>
      </c>
      <c r="P151" s="99">
        <v>1.7974999999999999</v>
      </c>
      <c r="Q151" s="99">
        <v>3.2250000000000001</v>
      </c>
      <c r="R151" s="99">
        <v>4.0475000000000003</v>
      </c>
      <c r="S151" s="99">
        <v>5.65</v>
      </c>
      <c r="T151" s="99">
        <v>2.8025000000000002</v>
      </c>
      <c r="U151" s="99">
        <v>4.55</v>
      </c>
      <c r="V151" s="99">
        <v>1.4424999999999999</v>
      </c>
      <c r="W151" s="99">
        <v>2.1949999999999998</v>
      </c>
      <c r="X151" s="99">
        <v>1.8625000000000003</v>
      </c>
      <c r="Y151" s="99">
        <v>18.802500000000002</v>
      </c>
      <c r="Z151" s="99">
        <v>5.5124999999999993</v>
      </c>
      <c r="AA151" s="99">
        <v>3.2450000000000001</v>
      </c>
      <c r="AB151" s="99">
        <v>1.5150000000000001</v>
      </c>
      <c r="AC151" s="99">
        <v>3.2325000000000004</v>
      </c>
      <c r="AD151" s="99">
        <v>2.2175000000000002</v>
      </c>
      <c r="AE151" s="92">
        <v>1139.6824999999999</v>
      </c>
      <c r="AF151" s="92">
        <v>320996.25</v>
      </c>
      <c r="AG151" s="100">
        <v>5.2235416666667316</v>
      </c>
      <c r="AH151" s="92">
        <v>1335.2355584390041</v>
      </c>
      <c r="AI151" s="99" t="s">
        <v>837</v>
      </c>
      <c r="AJ151" s="99">
        <v>75.100714768829704</v>
      </c>
      <c r="AK151" s="99">
        <v>60.220089567333737</v>
      </c>
      <c r="AL151" s="99">
        <v>135.32</v>
      </c>
      <c r="AM151" s="99">
        <v>191.2867875</v>
      </c>
      <c r="AN151" s="99">
        <v>51.78</v>
      </c>
      <c r="AO151" s="101">
        <v>3.3006500000000001</v>
      </c>
      <c r="AP151" s="99">
        <v>124.9375</v>
      </c>
      <c r="AQ151" s="99">
        <v>124.46000000000001</v>
      </c>
      <c r="AR151" s="99">
        <v>98.9</v>
      </c>
      <c r="AS151" s="99">
        <v>9.9350000000000005</v>
      </c>
      <c r="AT151" s="99">
        <v>511.70500000000004</v>
      </c>
      <c r="AU151" s="99">
        <v>5.2025000000000006</v>
      </c>
      <c r="AV151" s="99">
        <v>10.327500000000001</v>
      </c>
      <c r="AW151" s="99">
        <v>4.5</v>
      </c>
      <c r="AX151" s="99">
        <v>18.337499999999999</v>
      </c>
      <c r="AY151" s="99">
        <v>40.734999999999999</v>
      </c>
      <c r="AZ151" s="99">
        <v>3.05</v>
      </c>
      <c r="BA151" s="99">
        <v>1.1624999999999999</v>
      </c>
      <c r="BB151" s="99">
        <v>12.4375</v>
      </c>
      <c r="BC151" s="99">
        <v>35.465000000000003</v>
      </c>
      <c r="BD151" s="99">
        <v>24.61</v>
      </c>
      <c r="BE151" s="99">
        <v>26.432499999999997</v>
      </c>
      <c r="BF151" s="99">
        <v>82.52</v>
      </c>
      <c r="BG151" s="99">
        <v>5.6868750000000006</v>
      </c>
      <c r="BH151" s="99">
        <v>11.1975</v>
      </c>
      <c r="BI151" s="99">
        <v>17.175000000000001</v>
      </c>
      <c r="BJ151" s="99">
        <v>2.8875000000000002</v>
      </c>
      <c r="BK151" s="99">
        <v>47.69</v>
      </c>
      <c r="BL151" s="99">
        <v>9.3574999999999999</v>
      </c>
      <c r="BM151" s="99">
        <v>10.4375</v>
      </c>
    </row>
    <row r="152" spans="1:65" x14ac:dyDescent="0.25">
      <c r="A152" s="13">
        <v>2941180880</v>
      </c>
      <c r="B152" s="14" t="s">
        <v>446</v>
      </c>
      <c r="C152" s="14" t="s">
        <v>453</v>
      </c>
      <c r="D152" s="14" t="s">
        <v>454</v>
      </c>
      <c r="E152" s="99">
        <v>16.4925</v>
      </c>
      <c r="F152" s="99">
        <v>4.97</v>
      </c>
      <c r="G152" s="99">
        <v>5.3849999999999998</v>
      </c>
      <c r="H152" s="99">
        <v>1.7324999999999999</v>
      </c>
      <c r="I152" s="99">
        <v>1.1125</v>
      </c>
      <c r="J152" s="99">
        <v>2.6399999999999997</v>
      </c>
      <c r="K152" s="99">
        <v>2.8499999999999996</v>
      </c>
      <c r="L152" s="99">
        <v>1.39</v>
      </c>
      <c r="M152" s="99">
        <v>4.2575000000000003</v>
      </c>
      <c r="N152" s="99">
        <v>3.3625000000000003</v>
      </c>
      <c r="O152" s="99">
        <v>0.54500000000000004</v>
      </c>
      <c r="P152" s="99">
        <v>1.87</v>
      </c>
      <c r="Q152" s="99">
        <v>3.4674999999999998</v>
      </c>
      <c r="R152" s="99">
        <v>3.8624999999999998</v>
      </c>
      <c r="S152" s="99">
        <v>5.0374999999999996</v>
      </c>
      <c r="T152" s="99">
        <v>2.6524999999999999</v>
      </c>
      <c r="U152" s="99">
        <v>4.88</v>
      </c>
      <c r="V152" s="99">
        <v>1.49</v>
      </c>
      <c r="W152" s="99">
        <v>2.1800000000000002</v>
      </c>
      <c r="X152" s="99">
        <v>1.895</v>
      </c>
      <c r="Y152" s="99">
        <v>21.265000000000001</v>
      </c>
      <c r="Z152" s="99">
        <v>5.7625000000000002</v>
      </c>
      <c r="AA152" s="99">
        <v>3.145</v>
      </c>
      <c r="AB152" s="99">
        <v>1.2250000000000001</v>
      </c>
      <c r="AC152" s="99">
        <v>3.3</v>
      </c>
      <c r="AD152" s="99">
        <v>2.2349999999999999</v>
      </c>
      <c r="AE152" s="92">
        <v>1006.855</v>
      </c>
      <c r="AF152" s="92">
        <v>346839.75</v>
      </c>
      <c r="AG152" s="100">
        <v>5.1895833333334274</v>
      </c>
      <c r="AH152" s="92">
        <v>1439.9185702771651</v>
      </c>
      <c r="AI152" s="99" t="s">
        <v>837</v>
      </c>
      <c r="AJ152" s="99">
        <v>85.390896411247411</v>
      </c>
      <c r="AK152" s="99">
        <v>75.190427062035425</v>
      </c>
      <c r="AL152" s="99">
        <v>160.57999999999998</v>
      </c>
      <c r="AM152" s="99">
        <v>201.0855</v>
      </c>
      <c r="AN152" s="99">
        <v>42.672499999999999</v>
      </c>
      <c r="AO152" s="101">
        <v>3.6889806818181823</v>
      </c>
      <c r="AP152" s="99">
        <v>84.502500000000012</v>
      </c>
      <c r="AQ152" s="99">
        <v>87.98</v>
      </c>
      <c r="AR152" s="99">
        <v>104</v>
      </c>
      <c r="AS152" s="99">
        <v>11.27</v>
      </c>
      <c r="AT152" s="99">
        <v>481.56</v>
      </c>
      <c r="AU152" s="99">
        <v>4.875</v>
      </c>
      <c r="AV152" s="99">
        <v>10.86</v>
      </c>
      <c r="AW152" s="99">
        <v>4.4674999999999994</v>
      </c>
      <c r="AX152" s="99">
        <v>20.02</v>
      </c>
      <c r="AY152" s="99">
        <v>40.424999999999997</v>
      </c>
      <c r="AZ152" s="99">
        <v>2.6775000000000002</v>
      </c>
      <c r="BA152" s="99">
        <v>1.2324999999999999</v>
      </c>
      <c r="BB152" s="99">
        <v>13.842500000000001</v>
      </c>
      <c r="BC152" s="99">
        <v>22.240000000000002</v>
      </c>
      <c r="BD152" s="99">
        <v>23.695</v>
      </c>
      <c r="BE152" s="99">
        <v>16.55</v>
      </c>
      <c r="BF152" s="99">
        <v>82.672499999999999</v>
      </c>
      <c r="BG152" s="99">
        <v>6.8862499999999995</v>
      </c>
      <c r="BH152" s="99">
        <v>10.27</v>
      </c>
      <c r="BI152" s="99">
        <v>17.317500000000003</v>
      </c>
      <c r="BJ152" s="99">
        <v>2.5949999999999998</v>
      </c>
      <c r="BK152" s="99">
        <v>55.9375</v>
      </c>
      <c r="BL152" s="99">
        <v>9.58</v>
      </c>
      <c r="BM152" s="99">
        <v>9.2125000000000004</v>
      </c>
    </row>
    <row r="153" spans="1:65" x14ac:dyDescent="0.25">
      <c r="A153" s="13">
        <v>3014580250</v>
      </c>
      <c r="B153" s="14" t="s">
        <v>457</v>
      </c>
      <c r="C153" s="14" t="s">
        <v>458</v>
      </c>
      <c r="D153" s="14" t="s">
        <v>459</v>
      </c>
      <c r="E153" s="99">
        <v>12.084999999999999</v>
      </c>
      <c r="F153" s="99">
        <v>5.28</v>
      </c>
      <c r="G153" s="99">
        <v>5.04</v>
      </c>
      <c r="H153" s="99">
        <v>1.6574999999999998</v>
      </c>
      <c r="I153" s="99">
        <v>1.1100000000000001</v>
      </c>
      <c r="J153" s="99">
        <v>2.8975</v>
      </c>
      <c r="K153" s="99">
        <v>2.9575000000000005</v>
      </c>
      <c r="L153" s="99">
        <v>1.29</v>
      </c>
      <c r="M153" s="99">
        <v>5.2575000000000003</v>
      </c>
      <c r="N153" s="99">
        <v>3.2749999999999999</v>
      </c>
      <c r="O153" s="99">
        <v>0.75</v>
      </c>
      <c r="P153" s="99">
        <v>1.7774999999999999</v>
      </c>
      <c r="Q153" s="99">
        <v>3.9725000000000001</v>
      </c>
      <c r="R153" s="99">
        <v>4.3975</v>
      </c>
      <c r="S153" s="99">
        <v>5.9975000000000005</v>
      </c>
      <c r="T153" s="99">
        <v>3.6749999999999998</v>
      </c>
      <c r="U153" s="99">
        <v>5.6475</v>
      </c>
      <c r="V153" s="99">
        <v>1.3525</v>
      </c>
      <c r="W153" s="99">
        <v>2.4524999999999997</v>
      </c>
      <c r="X153" s="99">
        <v>2.0449999999999999</v>
      </c>
      <c r="Y153" s="99">
        <v>19.282499999999999</v>
      </c>
      <c r="Z153" s="99">
        <v>6.21</v>
      </c>
      <c r="AA153" s="99">
        <v>3.4850000000000003</v>
      </c>
      <c r="AB153" s="99">
        <v>1.7374999999999998</v>
      </c>
      <c r="AC153" s="99">
        <v>3.56</v>
      </c>
      <c r="AD153" s="99">
        <v>2.31</v>
      </c>
      <c r="AE153" s="92">
        <v>2148.3024999999998</v>
      </c>
      <c r="AF153" s="92">
        <v>735004</v>
      </c>
      <c r="AG153" s="100">
        <v>5.3353124999999828</v>
      </c>
      <c r="AH153" s="92">
        <v>3099.51752521152</v>
      </c>
      <c r="AI153" s="99" t="s">
        <v>837</v>
      </c>
      <c r="AJ153" s="99">
        <v>77.913008269791675</v>
      </c>
      <c r="AK153" s="99">
        <v>70.562744105052971</v>
      </c>
      <c r="AL153" s="99">
        <v>148.47</v>
      </c>
      <c r="AM153" s="99">
        <v>180.917925</v>
      </c>
      <c r="AN153" s="99">
        <v>56.802499999999995</v>
      </c>
      <c r="AO153" s="101">
        <v>3.8805000000000001</v>
      </c>
      <c r="AP153" s="99">
        <v>135.495</v>
      </c>
      <c r="AQ153" s="99">
        <v>113.9075</v>
      </c>
      <c r="AR153" s="99">
        <v>110.25</v>
      </c>
      <c r="AS153" s="99">
        <v>10.857500000000002</v>
      </c>
      <c r="AT153" s="99">
        <v>353.245</v>
      </c>
      <c r="AU153" s="99">
        <v>7.3725000000000005</v>
      </c>
      <c r="AV153" s="99">
        <v>12.115</v>
      </c>
      <c r="AW153" s="99">
        <v>4.8150000000000004</v>
      </c>
      <c r="AX153" s="99">
        <v>31.25</v>
      </c>
      <c r="AY153" s="99">
        <v>45.832499999999996</v>
      </c>
      <c r="AZ153" s="99">
        <v>3.7925000000000004</v>
      </c>
      <c r="BA153" s="99">
        <v>1.1475</v>
      </c>
      <c r="BB153" s="99">
        <v>25.502499999999998</v>
      </c>
      <c r="BC153" s="99">
        <v>34.047499999999999</v>
      </c>
      <c r="BD153" s="99">
        <v>32.8675</v>
      </c>
      <c r="BE153" s="99">
        <v>39.114999999999995</v>
      </c>
      <c r="BF153" s="99">
        <v>129.72</v>
      </c>
      <c r="BG153" s="99">
        <v>11.6875</v>
      </c>
      <c r="BH153" s="99">
        <v>13.875</v>
      </c>
      <c r="BI153" s="99">
        <v>17.0425</v>
      </c>
      <c r="BJ153" s="99">
        <v>2.665</v>
      </c>
      <c r="BK153" s="99">
        <v>62.44</v>
      </c>
      <c r="BL153" s="99">
        <v>10.205000000000002</v>
      </c>
      <c r="BM153" s="99">
        <v>11.787500000000001</v>
      </c>
    </row>
    <row r="154" spans="1:65" x14ac:dyDescent="0.25">
      <c r="A154" s="13">
        <v>3024500500</v>
      </c>
      <c r="B154" s="14" t="s">
        <v>457</v>
      </c>
      <c r="C154" s="14" t="s">
        <v>460</v>
      </c>
      <c r="D154" s="14" t="s">
        <v>461</v>
      </c>
      <c r="E154" s="99">
        <v>12.317499999999999</v>
      </c>
      <c r="F154" s="99">
        <v>4.5625</v>
      </c>
      <c r="G154" s="99">
        <v>4.8800000000000008</v>
      </c>
      <c r="H154" s="99">
        <v>1.72241395</v>
      </c>
      <c r="I154" s="99">
        <v>1.3149999999999999</v>
      </c>
      <c r="J154" s="99">
        <v>2.9299999999999997</v>
      </c>
      <c r="K154" s="99">
        <v>2.8250000000000002</v>
      </c>
      <c r="L154" s="99">
        <v>1.4175</v>
      </c>
      <c r="M154" s="99">
        <v>3.7575000000000003</v>
      </c>
      <c r="N154" s="99">
        <v>3.4074999999999998</v>
      </c>
      <c r="O154" s="99">
        <v>0.6875</v>
      </c>
      <c r="P154" s="99">
        <v>1.85</v>
      </c>
      <c r="Q154" s="99">
        <v>3.3375000000000004</v>
      </c>
      <c r="R154" s="99">
        <v>3.79</v>
      </c>
      <c r="S154" s="99">
        <v>5.0775000000000006</v>
      </c>
      <c r="T154" s="99">
        <v>2.96</v>
      </c>
      <c r="U154" s="99">
        <v>4.3375000000000004</v>
      </c>
      <c r="V154" s="99">
        <v>1.2050000000000001</v>
      </c>
      <c r="W154" s="99">
        <v>2.0449999999999999</v>
      </c>
      <c r="X154" s="99">
        <v>2.415</v>
      </c>
      <c r="Y154" s="99">
        <v>17.934999999999999</v>
      </c>
      <c r="Z154" s="99">
        <v>5.0250000000000004</v>
      </c>
      <c r="AA154" s="99">
        <v>3.1550000000000002</v>
      </c>
      <c r="AB154" s="99">
        <v>1.6074999999999999</v>
      </c>
      <c r="AC154" s="99">
        <v>2.9824999999999999</v>
      </c>
      <c r="AD154" s="99">
        <v>2.0474999999999999</v>
      </c>
      <c r="AE154" s="92">
        <v>1025.47</v>
      </c>
      <c r="AF154" s="92">
        <v>315233</v>
      </c>
      <c r="AG154" s="100">
        <v>5.4253124999999525</v>
      </c>
      <c r="AH154" s="92">
        <v>1330.7783967493483</v>
      </c>
      <c r="AI154" s="99" t="s">
        <v>837</v>
      </c>
      <c r="AJ154" s="99">
        <v>80.299804097936857</v>
      </c>
      <c r="AK154" s="99">
        <v>63.354589035227292</v>
      </c>
      <c r="AL154" s="99">
        <v>143.65</v>
      </c>
      <c r="AM154" s="99">
        <v>180.74699999999999</v>
      </c>
      <c r="AN154" s="99">
        <v>70.55</v>
      </c>
      <c r="AO154" s="101">
        <v>3.7509999999999999</v>
      </c>
      <c r="AP154" s="99">
        <v>107.7075</v>
      </c>
      <c r="AQ154" s="99">
        <v>124.75</v>
      </c>
      <c r="AR154" s="99">
        <v>104.7825</v>
      </c>
      <c r="AS154" s="99">
        <v>9.7349999999999994</v>
      </c>
      <c r="AT154" s="99">
        <v>507.55250000000001</v>
      </c>
      <c r="AU154" s="99">
        <v>5.8324999999999996</v>
      </c>
      <c r="AV154" s="99">
        <v>11.6675</v>
      </c>
      <c r="AW154" s="99">
        <v>4.8224999999999998</v>
      </c>
      <c r="AX154" s="99">
        <v>15.7075</v>
      </c>
      <c r="AY154" s="99">
        <v>43.019999999999996</v>
      </c>
      <c r="AZ154" s="99">
        <v>3.0074999999999998</v>
      </c>
      <c r="BA154" s="99">
        <v>1.5350000000000001</v>
      </c>
      <c r="BB154" s="99">
        <v>14.370000000000001</v>
      </c>
      <c r="BC154" s="99">
        <v>23.217500000000001</v>
      </c>
      <c r="BD154" s="99">
        <v>18.547499999999999</v>
      </c>
      <c r="BE154" s="99">
        <v>18.447500000000002</v>
      </c>
      <c r="BF154" s="99">
        <v>74.17</v>
      </c>
      <c r="BG154" s="99">
        <v>10.1175</v>
      </c>
      <c r="BH154" s="99">
        <v>11.615</v>
      </c>
      <c r="BI154" s="99">
        <v>15.25</v>
      </c>
      <c r="BJ154" s="99">
        <v>2.3125</v>
      </c>
      <c r="BK154" s="99">
        <v>44.332499999999996</v>
      </c>
      <c r="BL154" s="99">
        <v>9.5474999999999994</v>
      </c>
      <c r="BM154" s="99">
        <v>10.5975</v>
      </c>
    </row>
    <row r="155" spans="1:65" x14ac:dyDescent="0.25">
      <c r="A155" s="13">
        <v>3125580420</v>
      </c>
      <c r="B155" s="14" t="s">
        <v>462</v>
      </c>
      <c r="C155" s="14" t="s">
        <v>463</v>
      </c>
      <c r="D155" s="14" t="s">
        <v>464</v>
      </c>
      <c r="E155" s="99">
        <v>13.282499999999999</v>
      </c>
      <c r="F155" s="99">
        <v>4.2075000000000005</v>
      </c>
      <c r="G155" s="99">
        <v>4.6950000000000003</v>
      </c>
      <c r="H155" s="99">
        <v>1.6524999999999999</v>
      </c>
      <c r="I155" s="99">
        <v>1.0925</v>
      </c>
      <c r="J155" s="99">
        <v>2.85</v>
      </c>
      <c r="K155" s="99">
        <v>2.5649999999999999</v>
      </c>
      <c r="L155" s="99">
        <v>1.4750000000000001</v>
      </c>
      <c r="M155" s="99">
        <v>3.86</v>
      </c>
      <c r="N155" s="99">
        <v>3.77</v>
      </c>
      <c r="O155" s="99">
        <v>0.7008705357142857</v>
      </c>
      <c r="P155" s="99">
        <v>1.8900000000000001</v>
      </c>
      <c r="Q155" s="99">
        <v>3.5950000000000002</v>
      </c>
      <c r="R155" s="99">
        <v>3.6625000000000001</v>
      </c>
      <c r="S155" s="99">
        <v>5.5324999999999998</v>
      </c>
      <c r="T155" s="99">
        <v>2.7175000000000002</v>
      </c>
      <c r="U155" s="99">
        <v>4.5474999999999994</v>
      </c>
      <c r="V155" s="99">
        <v>1.345</v>
      </c>
      <c r="W155" s="99">
        <v>2.0225</v>
      </c>
      <c r="X155" s="99">
        <v>2.1749999999999998</v>
      </c>
      <c r="Y155" s="99">
        <v>20.532499999999999</v>
      </c>
      <c r="Z155" s="99">
        <v>6.1775000000000002</v>
      </c>
      <c r="AA155" s="99">
        <v>3.13</v>
      </c>
      <c r="AB155" s="99">
        <v>1.3149999999999999</v>
      </c>
      <c r="AC155" s="99">
        <v>3.3824999999999998</v>
      </c>
      <c r="AD155" s="99">
        <v>2.3149999999999999</v>
      </c>
      <c r="AE155" s="92">
        <v>765.9375</v>
      </c>
      <c r="AF155" s="92">
        <v>419616.75</v>
      </c>
      <c r="AG155" s="100">
        <v>5.4075000000000069</v>
      </c>
      <c r="AH155" s="92">
        <v>1764.6570837034642</v>
      </c>
      <c r="AI155" s="99" t="s">
        <v>837</v>
      </c>
      <c r="AJ155" s="99">
        <v>81.097533949289527</v>
      </c>
      <c r="AK155" s="99">
        <v>40.492947480326329</v>
      </c>
      <c r="AL155" s="99">
        <v>121.59</v>
      </c>
      <c r="AM155" s="99">
        <v>197.63992500000001</v>
      </c>
      <c r="AN155" s="99">
        <v>51.034999999999997</v>
      </c>
      <c r="AO155" s="101">
        <v>3.6702500000000002</v>
      </c>
      <c r="AP155" s="99">
        <v>119.7075</v>
      </c>
      <c r="AQ155" s="99">
        <v>136.5</v>
      </c>
      <c r="AR155" s="99">
        <v>101.5</v>
      </c>
      <c r="AS155" s="99">
        <v>9.6775000000000002</v>
      </c>
      <c r="AT155" s="99">
        <v>529.11749999999995</v>
      </c>
      <c r="AU155" s="99">
        <v>4.18</v>
      </c>
      <c r="AV155" s="99">
        <v>10.64</v>
      </c>
      <c r="AW155" s="99">
        <v>4.3650000000000002</v>
      </c>
      <c r="AX155" s="99">
        <v>17.0425</v>
      </c>
      <c r="AY155" s="99">
        <v>26.625</v>
      </c>
      <c r="AZ155" s="99">
        <v>2.4824999999999999</v>
      </c>
      <c r="BA155" s="99">
        <v>1.1499999999999999</v>
      </c>
      <c r="BB155" s="99">
        <v>19.2925</v>
      </c>
      <c r="BC155" s="99">
        <v>52.704999999999998</v>
      </c>
      <c r="BD155" s="99">
        <v>21.087499999999999</v>
      </c>
      <c r="BE155" s="99">
        <v>41.519999999999996</v>
      </c>
      <c r="BF155" s="99">
        <v>90.87</v>
      </c>
      <c r="BG155" s="99">
        <v>14.583333333333334</v>
      </c>
      <c r="BH155" s="99">
        <v>8.3524999999999991</v>
      </c>
      <c r="BI155" s="99">
        <v>11</v>
      </c>
      <c r="BJ155" s="99">
        <v>2.3800000000000003</v>
      </c>
      <c r="BK155" s="99">
        <v>51.932499999999997</v>
      </c>
      <c r="BL155" s="99">
        <v>9.2074999999999996</v>
      </c>
      <c r="BM155" s="99">
        <v>8.4349999999999987</v>
      </c>
    </row>
    <row r="156" spans="1:65" x14ac:dyDescent="0.25">
      <c r="A156" s="13">
        <v>3130700600</v>
      </c>
      <c r="B156" s="14" t="s">
        <v>462</v>
      </c>
      <c r="C156" s="14" t="s">
        <v>465</v>
      </c>
      <c r="D156" s="14" t="s">
        <v>466</v>
      </c>
      <c r="E156" s="99">
        <v>13.102500000000001</v>
      </c>
      <c r="F156" s="99">
        <v>4.4649999999999999</v>
      </c>
      <c r="G156" s="99">
        <v>4.8599999999999994</v>
      </c>
      <c r="H156" s="99">
        <v>1.53</v>
      </c>
      <c r="I156" s="99">
        <v>1.0349999999999999</v>
      </c>
      <c r="J156" s="99">
        <v>2.8374999999999999</v>
      </c>
      <c r="K156" s="99">
        <v>2.4450000000000003</v>
      </c>
      <c r="L156" s="99">
        <v>1.345</v>
      </c>
      <c r="M156" s="99">
        <v>3.9075000000000002</v>
      </c>
      <c r="N156" s="99">
        <v>2.99</v>
      </c>
      <c r="O156" s="99">
        <v>0.60125000000000006</v>
      </c>
      <c r="P156" s="99">
        <v>1.7799999999999998</v>
      </c>
      <c r="Q156" s="99">
        <v>4.0575000000000001</v>
      </c>
      <c r="R156" s="99">
        <v>3.5049999999999999</v>
      </c>
      <c r="S156" s="99">
        <v>5.2449999999999992</v>
      </c>
      <c r="T156" s="99">
        <v>2.665</v>
      </c>
      <c r="U156" s="99">
        <v>4.1524999999999999</v>
      </c>
      <c r="V156" s="99">
        <v>1.3125</v>
      </c>
      <c r="W156" s="99">
        <v>2.0225</v>
      </c>
      <c r="X156" s="99">
        <v>2.2174999999999998</v>
      </c>
      <c r="Y156" s="99">
        <v>19.197499999999998</v>
      </c>
      <c r="Z156" s="99">
        <v>5.2324999999999999</v>
      </c>
      <c r="AA156" s="99">
        <v>2.8674999999999997</v>
      </c>
      <c r="AB156" s="99">
        <v>1.27</v>
      </c>
      <c r="AC156" s="99">
        <v>3.2350000000000003</v>
      </c>
      <c r="AD156" s="99">
        <v>2.39</v>
      </c>
      <c r="AE156" s="92">
        <v>1082.6500000000001</v>
      </c>
      <c r="AF156" s="92">
        <v>360121.75</v>
      </c>
      <c r="AG156" s="100">
        <v>5.4690416666666772</v>
      </c>
      <c r="AH156" s="92">
        <v>1540.2861461226864</v>
      </c>
      <c r="AI156" s="99" t="s">
        <v>837</v>
      </c>
      <c r="AJ156" s="99">
        <v>63.805917876429042</v>
      </c>
      <c r="AK156" s="99">
        <v>64.061902310613775</v>
      </c>
      <c r="AL156" s="99">
        <v>127.87</v>
      </c>
      <c r="AM156" s="99">
        <v>200.0939625</v>
      </c>
      <c r="AN156" s="99">
        <v>63.072500000000005</v>
      </c>
      <c r="AO156" s="101">
        <v>3.5418124999999998</v>
      </c>
      <c r="AP156" s="99">
        <v>104.3175</v>
      </c>
      <c r="AQ156" s="99">
        <v>157.9375</v>
      </c>
      <c r="AR156" s="99">
        <v>107.2825</v>
      </c>
      <c r="AS156" s="99">
        <v>10.3475</v>
      </c>
      <c r="AT156" s="99">
        <v>490.90499999999997</v>
      </c>
      <c r="AU156" s="99">
        <v>4.9550000000000001</v>
      </c>
      <c r="AV156" s="99">
        <v>10.535</v>
      </c>
      <c r="AW156" s="99">
        <v>4.46</v>
      </c>
      <c r="AX156" s="99">
        <v>27.425000000000001</v>
      </c>
      <c r="AY156" s="99">
        <v>38.3125</v>
      </c>
      <c r="AZ156" s="99">
        <v>2.5575000000000001</v>
      </c>
      <c r="BA156" s="99">
        <v>1.0975000000000001</v>
      </c>
      <c r="BB156" s="99">
        <v>16.912500000000001</v>
      </c>
      <c r="BC156" s="99">
        <v>50.739999999999995</v>
      </c>
      <c r="BD156" s="99">
        <v>29.417499999999997</v>
      </c>
      <c r="BE156" s="99">
        <v>42.547499999999999</v>
      </c>
      <c r="BF156" s="99">
        <v>87.3</v>
      </c>
      <c r="BG156" s="99">
        <v>9.163333333333334</v>
      </c>
      <c r="BH156" s="99">
        <v>12.29</v>
      </c>
      <c r="BI156" s="99">
        <v>17.475000000000001</v>
      </c>
      <c r="BJ156" s="99">
        <v>2.7425000000000002</v>
      </c>
      <c r="BK156" s="99">
        <v>48.8</v>
      </c>
      <c r="BL156" s="99">
        <v>9.2225000000000001</v>
      </c>
      <c r="BM156" s="99">
        <v>10.51</v>
      </c>
    </row>
    <row r="157" spans="1:65" x14ac:dyDescent="0.25">
      <c r="A157" s="13">
        <v>3136540700</v>
      </c>
      <c r="B157" s="14" t="s">
        <v>462</v>
      </c>
      <c r="C157" s="14" t="s">
        <v>467</v>
      </c>
      <c r="D157" s="14" t="s">
        <v>468</v>
      </c>
      <c r="E157" s="99">
        <v>14.622499999999999</v>
      </c>
      <c r="F157" s="99">
        <v>4.6924999999999999</v>
      </c>
      <c r="G157" s="99">
        <v>4.9974999999999996</v>
      </c>
      <c r="H157" s="99">
        <v>1.6350000000000002</v>
      </c>
      <c r="I157" s="99">
        <v>1.0649999999999999</v>
      </c>
      <c r="J157" s="99">
        <v>2.6724999999999999</v>
      </c>
      <c r="K157" s="99">
        <v>2.4775</v>
      </c>
      <c r="L157" s="99">
        <v>1.3025</v>
      </c>
      <c r="M157" s="99">
        <v>4.1349999999999998</v>
      </c>
      <c r="N157" s="99">
        <v>3.8125</v>
      </c>
      <c r="O157" s="99">
        <v>0.56000000000000005</v>
      </c>
      <c r="P157" s="99">
        <v>1.88</v>
      </c>
      <c r="Q157" s="99">
        <v>4.1399999999999997</v>
      </c>
      <c r="R157" s="99">
        <v>3.8024999999999998</v>
      </c>
      <c r="S157" s="99">
        <v>5.4700000000000006</v>
      </c>
      <c r="T157" s="99">
        <v>2.68</v>
      </c>
      <c r="U157" s="99">
        <v>5.1325000000000003</v>
      </c>
      <c r="V157" s="99">
        <v>1.3474999999999999</v>
      </c>
      <c r="W157" s="99">
        <v>2.2350000000000003</v>
      </c>
      <c r="X157" s="99">
        <v>2.19</v>
      </c>
      <c r="Y157" s="99">
        <v>18.967499999999998</v>
      </c>
      <c r="Z157" s="99">
        <v>5.2874999999999996</v>
      </c>
      <c r="AA157" s="99">
        <v>2.9175</v>
      </c>
      <c r="AB157" s="99">
        <v>1.155</v>
      </c>
      <c r="AC157" s="99">
        <v>3.0975000000000001</v>
      </c>
      <c r="AD157" s="99">
        <v>2.3174999999999999</v>
      </c>
      <c r="AE157" s="92">
        <v>1316.8775000000001</v>
      </c>
      <c r="AF157" s="92">
        <v>358801</v>
      </c>
      <c r="AG157" s="100">
        <v>5.2450000000000232</v>
      </c>
      <c r="AH157" s="92">
        <v>1495.5178234067562</v>
      </c>
      <c r="AI157" s="99" t="s">
        <v>837</v>
      </c>
      <c r="AJ157" s="99">
        <v>92.731439170692511</v>
      </c>
      <c r="AK157" s="99">
        <v>64.219741781714589</v>
      </c>
      <c r="AL157" s="99">
        <v>156.94999999999999</v>
      </c>
      <c r="AM157" s="99">
        <v>199.30042499999999</v>
      </c>
      <c r="AN157" s="99">
        <v>67.884999999999991</v>
      </c>
      <c r="AO157" s="101">
        <v>3.6054375000000003</v>
      </c>
      <c r="AP157" s="99">
        <v>121.03500000000001</v>
      </c>
      <c r="AQ157" s="99">
        <v>138.44999999999999</v>
      </c>
      <c r="AR157" s="99">
        <v>89.685000000000002</v>
      </c>
      <c r="AS157" s="99">
        <v>10.612500000000001</v>
      </c>
      <c r="AT157" s="99">
        <v>401.19</v>
      </c>
      <c r="AU157" s="99">
        <v>5.6449999999999996</v>
      </c>
      <c r="AV157" s="99">
        <v>10.664999999999999</v>
      </c>
      <c r="AW157" s="99">
        <v>4.49</v>
      </c>
      <c r="AX157" s="99">
        <v>20.964999999999996</v>
      </c>
      <c r="AY157" s="99">
        <v>31.155000000000001</v>
      </c>
      <c r="AZ157" s="99">
        <v>2.37</v>
      </c>
      <c r="BA157" s="99">
        <v>1.1324999999999998</v>
      </c>
      <c r="BB157" s="99">
        <v>14.547499999999999</v>
      </c>
      <c r="BC157" s="99">
        <v>31.202500000000001</v>
      </c>
      <c r="BD157" s="99">
        <v>22.475000000000001</v>
      </c>
      <c r="BE157" s="99">
        <v>29.522500000000001</v>
      </c>
      <c r="BF157" s="99">
        <v>90.197499999999991</v>
      </c>
      <c r="BG157" s="99">
        <v>6.5808333333333335</v>
      </c>
      <c r="BH157" s="99">
        <v>11.8125</v>
      </c>
      <c r="BI157" s="99">
        <v>18.150000000000002</v>
      </c>
      <c r="BJ157" s="99">
        <v>2.9299999999999997</v>
      </c>
      <c r="BK157" s="99">
        <v>52.102500000000006</v>
      </c>
      <c r="BL157" s="99">
        <v>9.5449999999999999</v>
      </c>
      <c r="BM157" s="99">
        <v>8.620000000000001</v>
      </c>
    </row>
    <row r="158" spans="1:65" x14ac:dyDescent="0.25">
      <c r="A158" s="13">
        <v>3229820400</v>
      </c>
      <c r="B158" s="14" t="s">
        <v>469</v>
      </c>
      <c r="C158" s="14" t="s">
        <v>470</v>
      </c>
      <c r="D158" s="14" t="s">
        <v>471</v>
      </c>
      <c r="E158" s="99">
        <v>14.05</v>
      </c>
      <c r="F158" s="99">
        <v>4.7925000000000004</v>
      </c>
      <c r="G158" s="99">
        <v>4.7125000000000004</v>
      </c>
      <c r="H158" s="99">
        <v>1.77</v>
      </c>
      <c r="I158" s="99">
        <v>1.1499999999999999</v>
      </c>
      <c r="J158" s="99">
        <v>3.085</v>
      </c>
      <c r="K158" s="99">
        <v>3.0449999999999999</v>
      </c>
      <c r="L158" s="99">
        <v>1.4375</v>
      </c>
      <c r="M158" s="99">
        <v>4.7550000000000008</v>
      </c>
      <c r="N158" s="99">
        <v>3.5075000000000003</v>
      </c>
      <c r="O158" s="99">
        <v>0.64250000000000007</v>
      </c>
      <c r="P158" s="99">
        <v>1.7399999999999998</v>
      </c>
      <c r="Q158" s="99">
        <v>3.5875000000000004</v>
      </c>
      <c r="R158" s="99">
        <v>4.1275000000000004</v>
      </c>
      <c r="S158" s="99">
        <v>5.7474999999999996</v>
      </c>
      <c r="T158" s="99">
        <v>3.2149999999999999</v>
      </c>
      <c r="U158" s="99">
        <v>5.2299999999999995</v>
      </c>
      <c r="V158" s="99">
        <v>1.5399999999999998</v>
      </c>
      <c r="W158" s="99">
        <v>2.31</v>
      </c>
      <c r="X158" s="99">
        <v>2.02</v>
      </c>
      <c r="Y158" s="99">
        <v>21.465000000000003</v>
      </c>
      <c r="Z158" s="99">
        <v>6.5650000000000004</v>
      </c>
      <c r="AA158" s="99">
        <v>3.7774999999999999</v>
      </c>
      <c r="AB158" s="99">
        <v>1.4424999999999999</v>
      </c>
      <c r="AC158" s="99">
        <v>3.2250000000000001</v>
      </c>
      <c r="AD158" s="99">
        <v>2.2849999999999997</v>
      </c>
      <c r="AE158" s="92">
        <v>1601.0825</v>
      </c>
      <c r="AF158" s="92">
        <v>489247.25</v>
      </c>
      <c r="AG158" s="100">
        <v>5.1500000000000581</v>
      </c>
      <c r="AH158" s="92">
        <v>2012.6631746398166</v>
      </c>
      <c r="AI158" s="99" t="s">
        <v>837</v>
      </c>
      <c r="AJ158" s="99">
        <v>125.26877815368678</v>
      </c>
      <c r="AK158" s="99">
        <v>60.52750083487404</v>
      </c>
      <c r="AL158" s="99">
        <v>185.8</v>
      </c>
      <c r="AM158" s="99">
        <v>193.64283750000001</v>
      </c>
      <c r="AN158" s="99">
        <v>58.88</v>
      </c>
      <c r="AO158" s="101">
        <v>4.3875000000000002</v>
      </c>
      <c r="AP158" s="99">
        <v>100.45</v>
      </c>
      <c r="AQ158" s="99">
        <v>110.1875</v>
      </c>
      <c r="AR158" s="99">
        <v>99.92</v>
      </c>
      <c r="AS158" s="99">
        <v>10.5725</v>
      </c>
      <c r="AT158" s="99">
        <v>472.70749999999998</v>
      </c>
      <c r="AU158" s="99">
        <v>4.1149999999999993</v>
      </c>
      <c r="AV158" s="99">
        <v>11.99</v>
      </c>
      <c r="AW158" s="99">
        <v>4.3150000000000004</v>
      </c>
      <c r="AX158" s="99">
        <v>16.305</v>
      </c>
      <c r="AY158" s="99">
        <v>45.825000000000003</v>
      </c>
      <c r="AZ158" s="99">
        <v>2.7949999999999999</v>
      </c>
      <c r="BA158" s="99">
        <v>1.0974999999999999</v>
      </c>
      <c r="BB158" s="99">
        <v>15.5625</v>
      </c>
      <c r="BC158" s="99">
        <v>20.0425</v>
      </c>
      <c r="BD158" s="99">
        <v>19.802500000000002</v>
      </c>
      <c r="BE158" s="99">
        <v>26.502499999999998</v>
      </c>
      <c r="BF158" s="99">
        <v>72.732500000000002</v>
      </c>
      <c r="BG158" s="99">
        <v>7.3604166666666675</v>
      </c>
      <c r="BH158" s="99">
        <v>12.5075</v>
      </c>
      <c r="BI158" s="99">
        <v>17.71</v>
      </c>
      <c r="BJ158" s="99">
        <v>2.395</v>
      </c>
      <c r="BK158" s="99">
        <v>53.042500000000004</v>
      </c>
      <c r="BL158" s="99">
        <v>9.7674999999999983</v>
      </c>
      <c r="BM158" s="99">
        <v>10.7575</v>
      </c>
    </row>
    <row r="159" spans="1:65" x14ac:dyDescent="0.25">
      <c r="A159" s="13">
        <v>3239900600</v>
      </c>
      <c r="B159" s="14" t="s">
        <v>469</v>
      </c>
      <c r="C159" s="14" t="s">
        <v>472</v>
      </c>
      <c r="D159" s="14" t="s">
        <v>473</v>
      </c>
      <c r="E159" s="99">
        <v>13.32</v>
      </c>
      <c r="F159" s="99">
        <v>5.42</v>
      </c>
      <c r="G159" s="99">
        <v>5.2625000000000002</v>
      </c>
      <c r="H159" s="99">
        <v>1.7175</v>
      </c>
      <c r="I159" s="99">
        <v>1.1625000000000001</v>
      </c>
      <c r="J159" s="99">
        <v>3.2524999999999995</v>
      </c>
      <c r="K159" s="99">
        <v>3.0074999999999994</v>
      </c>
      <c r="L159" s="99">
        <v>1.5750000000000002</v>
      </c>
      <c r="M159" s="99">
        <v>5.0374999999999996</v>
      </c>
      <c r="N159" s="99">
        <v>3.2925</v>
      </c>
      <c r="O159" s="99">
        <v>0.68500000000000005</v>
      </c>
      <c r="P159" s="99">
        <v>1.9750000000000001</v>
      </c>
      <c r="Q159" s="99">
        <v>3.875</v>
      </c>
      <c r="R159" s="99">
        <v>3.8725000000000001</v>
      </c>
      <c r="S159" s="99">
        <v>5.8475000000000001</v>
      </c>
      <c r="T159" s="99">
        <v>2.9824999999999999</v>
      </c>
      <c r="U159" s="99">
        <v>4.9725000000000001</v>
      </c>
      <c r="V159" s="99">
        <v>1.7175000000000002</v>
      </c>
      <c r="W159" s="99">
        <v>2.3724999999999996</v>
      </c>
      <c r="X159" s="99">
        <v>2.1625000000000001</v>
      </c>
      <c r="Y159" s="99">
        <v>20.2575</v>
      </c>
      <c r="Z159" s="99">
        <v>5.165</v>
      </c>
      <c r="AA159" s="99">
        <v>3.1624999999999996</v>
      </c>
      <c r="AB159" s="99">
        <v>1.7174999999999998</v>
      </c>
      <c r="AC159" s="99">
        <v>3.3975</v>
      </c>
      <c r="AD159" s="99">
        <v>2.04</v>
      </c>
      <c r="AE159" s="92">
        <v>1531.0124999999998</v>
      </c>
      <c r="AF159" s="92">
        <v>577326</v>
      </c>
      <c r="AG159" s="100">
        <v>5.0506250000000197</v>
      </c>
      <c r="AH159" s="92">
        <v>2349.2165145188837</v>
      </c>
      <c r="AI159" s="99" t="s">
        <v>837</v>
      </c>
      <c r="AJ159" s="99">
        <v>100.58137298930602</v>
      </c>
      <c r="AK159" s="99">
        <v>48.990901898476416</v>
      </c>
      <c r="AL159" s="99">
        <v>149.57</v>
      </c>
      <c r="AM159" s="99">
        <v>185.71589999999998</v>
      </c>
      <c r="AN159" s="99">
        <v>64.662499999999994</v>
      </c>
      <c r="AO159" s="101">
        <v>4.5455000000000005</v>
      </c>
      <c r="AP159" s="99">
        <v>111.4575</v>
      </c>
      <c r="AQ159" s="99">
        <v>125.875</v>
      </c>
      <c r="AR159" s="99">
        <v>114.0825</v>
      </c>
      <c r="AS159" s="99">
        <v>11.635000000000002</v>
      </c>
      <c r="AT159" s="99">
        <v>381.25</v>
      </c>
      <c r="AU159" s="99">
        <v>5.09</v>
      </c>
      <c r="AV159" s="99">
        <v>11.89</v>
      </c>
      <c r="AW159" s="99">
        <v>4.7699999999999996</v>
      </c>
      <c r="AX159" s="99">
        <v>23.997499999999999</v>
      </c>
      <c r="AY159" s="99">
        <v>37.5</v>
      </c>
      <c r="AZ159" s="99">
        <v>2.5175000000000001</v>
      </c>
      <c r="BA159" s="99">
        <v>1.1550000000000002</v>
      </c>
      <c r="BB159" s="99">
        <v>19.7075</v>
      </c>
      <c r="BC159" s="99">
        <v>22.189999999999998</v>
      </c>
      <c r="BD159" s="99">
        <v>18.027499999999996</v>
      </c>
      <c r="BE159" s="99">
        <v>27.297499999999999</v>
      </c>
      <c r="BF159" s="99">
        <v>85.625</v>
      </c>
      <c r="BG159" s="99">
        <v>7.0164583333333335</v>
      </c>
      <c r="BH159" s="99">
        <v>10.522500000000001</v>
      </c>
      <c r="BI159" s="99">
        <v>19.2925</v>
      </c>
      <c r="BJ159" s="99">
        <v>2.79</v>
      </c>
      <c r="BK159" s="99">
        <v>63</v>
      </c>
      <c r="BL159" s="99">
        <v>9.16</v>
      </c>
      <c r="BM159" s="99">
        <v>7.0100000000000007</v>
      </c>
    </row>
    <row r="160" spans="1:65" x14ac:dyDescent="0.25">
      <c r="A160" s="13">
        <v>3331700500</v>
      </c>
      <c r="B160" s="14" t="s">
        <v>474</v>
      </c>
      <c r="C160" s="14" t="s">
        <v>475</v>
      </c>
      <c r="D160" s="14" t="s">
        <v>476</v>
      </c>
      <c r="E160" s="99">
        <v>15.84</v>
      </c>
      <c r="F160" s="99">
        <v>5.3650000000000002</v>
      </c>
      <c r="G160" s="99">
        <v>5.33</v>
      </c>
      <c r="H160" s="99">
        <v>1.7725</v>
      </c>
      <c r="I160" s="99">
        <v>1.3675000000000002</v>
      </c>
      <c r="J160" s="99">
        <v>3.1775000000000002</v>
      </c>
      <c r="K160" s="99">
        <v>3.09</v>
      </c>
      <c r="L160" s="99">
        <v>1.8800000000000001</v>
      </c>
      <c r="M160" s="99">
        <v>4.3774999999999995</v>
      </c>
      <c r="N160" s="99">
        <v>3.9424999999999999</v>
      </c>
      <c r="O160" s="99">
        <v>0.59200000000000008</v>
      </c>
      <c r="P160" s="99">
        <v>1.7949999999999999</v>
      </c>
      <c r="Q160" s="99">
        <v>3.8</v>
      </c>
      <c r="R160" s="99">
        <v>4.4424999999999999</v>
      </c>
      <c r="S160" s="99">
        <v>5.4349999999999996</v>
      </c>
      <c r="T160" s="99">
        <v>3.4499999999999997</v>
      </c>
      <c r="U160" s="99">
        <v>4.665</v>
      </c>
      <c r="V160" s="99">
        <v>1.2650000000000001</v>
      </c>
      <c r="W160" s="99">
        <v>2.0550000000000002</v>
      </c>
      <c r="X160" s="99">
        <v>2.2225000000000001</v>
      </c>
      <c r="Y160" s="99">
        <v>21.840000000000003</v>
      </c>
      <c r="Z160" s="99">
        <v>7.7274999999999991</v>
      </c>
      <c r="AA160" s="99">
        <v>3.4299999999999997</v>
      </c>
      <c r="AB160" s="99">
        <v>1.3025</v>
      </c>
      <c r="AC160" s="99">
        <v>3.4449999999999998</v>
      </c>
      <c r="AD160" s="99">
        <v>2.2400000000000002</v>
      </c>
      <c r="AE160" s="92">
        <v>2055.3775000000001</v>
      </c>
      <c r="AF160" s="92">
        <v>452641.5</v>
      </c>
      <c r="AG160" s="100">
        <v>4.6002500000000044</v>
      </c>
      <c r="AH160" s="92">
        <v>1754.8469020723983</v>
      </c>
      <c r="AI160" s="99" t="s">
        <v>837</v>
      </c>
      <c r="AJ160" s="99">
        <v>129.32528320949768</v>
      </c>
      <c r="AK160" s="99">
        <v>114.44327790556284</v>
      </c>
      <c r="AL160" s="99">
        <v>243.77</v>
      </c>
      <c r="AM160" s="99">
        <v>185.14646250000001</v>
      </c>
      <c r="AN160" s="99">
        <v>69.362499999999997</v>
      </c>
      <c r="AO160" s="101">
        <v>3.8342499999999999</v>
      </c>
      <c r="AP160" s="99">
        <v>115</v>
      </c>
      <c r="AQ160" s="99">
        <v>171.77250000000001</v>
      </c>
      <c r="AR160" s="99">
        <v>151.94750000000002</v>
      </c>
      <c r="AS160" s="99">
        <v>10.967500000000001</v>
      </c>
      <c r="AT160" s="99">
        <v>503.86749999999995</v>
      </c>
      <c r="AU160" s="99">
        <v>6.2000000000000011</v>
      </c>
      <c r="AV160" s="99">
        <v>11.58</v>
      </c>
      <c r="AW160" s="99">
        <v>4.79</v>
      </c>
      <c r="AX160" s="99">
        <v>25.7075</v>
      </c>
      <c r="AY160" s="99">
        <v>63.0625</v>
      </c>
      <c r="AZ160" s="99">
        <v>2.6724999999999999</v>
      </c>
      <c r="BA160" s="99">
        <v>1.5</v>
      </c>
      <c r="BB160" s="99">
        <v>22.712499999999999</v>
      </c>
      <c r="BC160" s="99">
        <v>37.337499999999999</v>
      </c>
      <c r="BD160" s="99">
        <v>32.620000000000005</v>
      </c>
      <c r="BE160" s="99">
        <v>39.3125</v>
      </c>
      <c r="BF160" s="99">
        <v>120.715</v>
      </c>
      <c r="BG160" s="99">
        <v>18.75</v>
      </c>
      <c r="BH160" s="99">
        <v>14.1675</v>
      </c>
      <c r="BI160" s="99">
        <v>27.9375</v>
      </c>
      <c r="BJ160" s="99">
        <v>3.1399999999999997</v>
      </c>
      <c r="BK160" s="99">
        <v>109.2925</v>
      </c>
      <c r="BL160" s="99">
        <v>11.21</v>
      </c>
      <c r="BM160" s="99">
        <v>14.107500000000002</v>
      </c>
    </row>
    <row r="161" spans="1:65" x14ac:dyDescent="0.25">
      <c r="A161" s="13">
        <v>3435614050</v>
      </c>
      <c r="B161" s="14" t="s">
        <v>477</v>
      </c>
      <c r="C161" s="14" t="s">
        <v>480</v>
      </c>
      <c r="D161" s="14" t="s">
        <v>481</v>
      </c>
      <c r="E161" s="99">
        <v>16.71</v>
      </c>
      <c r="F161" s="99">
        <v>4.8</v>
      </c>
      <c r="G161" s="99">
        <v>4.8324999999999996</v>
      </c>
      <c r="H161" s="99">
        <v>1.7824999999999998</v>
      </c>
      <c r="I161" s="99">
        <v>1.2450000000000001</v>
      </c>
      <c r="J161" s="99">
        <v>3.3375000000000004</v>
      </c>
      <c r="K161" s="99">
        <v>3.19</v>
      </c>
      <c r="L161" s="99">
        <v>1.355</v>
      </c>
      <c r="M161" s="99">
        <v>5.4</v>
      </c>
      <c r="N161" s="99">
        <v>3.7574999999999994</v>
      </c>
      <c r="O161" s="99">
        <v>0.59000000000000008</v>
      </c>
      <c r="P161" s="99">
        <v>1.825</v>
      </c>
      <c r="Q161" s="99">
        <v>4.32</v>
      </c>
      <c r="R161" s="99">
        <v>3.6274999999999999</v>
      </c>
      <c r="S161" s="99">
        <v>4.7175000000000002</v>
      </c>
      <c r="T161" s="99">
        <v>2.9075000000000002</v>
      </c>
      <c r="U161" s="99">
        <v>5.36</v>
      </c>
      <c r="V161" s="99">
        <v>1.355</v>
      </c>
      <c r="W161" s="99">
        <v>2.2824999999999998</v>
      </c>
      <c r="X161" s="99">
        <v>2.0049999999999999</v>
      </c>
      <c r="Y161" s="99">
        <v>20.76</v>
      </c>
      <c r="Z161" s="99">
        <v>6.1150000000000002</v>
      </c>
      <c r="AA161" s="99">
        <v>3.3525</v>
      </c>
      <c r="AB161" s="99">
        <v>1.675</v>
      </c>
      <c r="AC161" s="99">
        <v>3.4850000000000003</v>
      </c>
      <c r="AD161" s="99">
        <v>2.2824999999999998</v>
      </c>
      <c r="AE161" s="92">
        <v>1918.875</v>
      </c>
      <c r="AF161" s="92">
        <v>703159.25</v>
      </c>
      <c r="AG161" s="100">
        <v>5.3055500000000322</v>
      </c>
      <c r="AH161" s="92">
        <v>2940.1163256501541</v>
      </c>
      <c r="AI161" s="99" t="s">
        <v>837</v>
      </c>
      <c r="AJ161" s="99">
        <v>99.085719994606663</v>
      </c>
      <c r="AK161" s="99">
        <v>113.54861611843863</v>
      </c>
      <c r="AL161" s="99">
        <v>212.64</v>
      </c>
      <c r="AM161" s="99">
        <v>187.45803749999999</v>
      </c>
      <c r="AN161" s="99">
        <v>69.052499999999995</v>
      </c>
      <c r="AO161" s="101">
        <v>3.899</v>
      </c>
      <c r="AP161" s="99">
        <v>128.25</v>
      </c>
      <c r="AQ161" s="99">
        <v>94.484999999999999</v>
      </c>
      <c r="AR161" s="99">
        <v>118.95</v>
      </c>
      <c r="AS161" s="99">
        <v>9.7974999999999994</v>
      </c>
      <c r="AT161" s="99">
        <v>529.88</v>
      </c>
      <c r="AU161" s="99">
        <v>5.9</v>
      </c>
      <c r="AV161" s="99">
        <v>12.040000000000001</v>
      </c>
      <c r="AW161" s="99">
        <v>4.9399999999999995</v>
      </c>
      <c r="AX161" s="99">
        <v>24.45</v>
      </c>
      <c r="AY161" s="99">
        <v>40</v>
      </c>
      <c r="AZ161" s="99">
        <v>2.5</v>
      </c>
      <c r="BA161" s="99">
        <v>1.2475000000000001</v>
      </c>
      <c r="BB161" s="99">
        <v>12.782499999999999</v>
      </c>
      <c r="BC161" s="99">
        <v>46.73</v>
      </c>
      <c r="BD161" s="99">
        <v>30.4</v>
      </c>
      <c r="BE161" s="99">
        <v>48.82</v>
      </c>
      <c r="BF161" s="99">
        <v>102.4175</v>
      </c>
      <c r="BG161" s="99">
        <v>8.4350000000000005</v>
      </c>
      <c r="BH161" s="99">
        <v>14.137499999999999</v>
      </c>
      <c r="BI161" s="99">
        <v>20.182499999999997</v>
      </c>
      <c r="BJ161" s="99">
        <v>2.6125000000000003</v>
      </c>
      <c r="BK161" s="99">
        <v>70.012500000000003</v>
      </c>
      <c r="BL161" s="99">
        <v>9.5949999999999989</v>
      </c>
      <c r="BM161" s="99">
        <v>9.8000000000000007</v>
      </c>
    </row>
    <row r="162" spans="1:65" x14ac:dyDescent="0.25">
      <c r="A162" s="13">
        <v>3435154250</v>
      </c>
      <c r="B162" s="14" t="s">
        <v>477</v>
      </c>
      <c r="C162" s="14" t="s">
        <v>863</v>
      </c>
      <c r="D162" s="14" t="s">
        <v>482</v>
      </c>
      <c r="E162" s="99">
        <v>16.899999999999999</v>
      </c>
      <c r="F162" s="99">
        <v>4.7300000000000004</v>
      </c>
      <c r="G162" s="99">
        <v>5.21</v>
      </c>
      <c r="H162" s="99">
        <v>1.8125</v>
      </c>
      <c r="I162" s="99">
        <v>1.2574999999999998</v>
      </c>
      <c r="J162" s="99">
        <v>3.3375000000000004</v>
      </c>
      <c r="K162" s="99">
        <v>3.1524999999999999</v>
      </c>
      <c r="L162" s="99">
        <v>1.4049999999999998</v>
      </c>
      <c r="M162" s="99">
        <v>5.36</v>
      </c>
      <c r="N162" s="99">
        <v>3.91</v>
      </c>
      <c r="O162" s="99">
        <v>0.59749999999999992</v>
      </c>
      <c r="P162" s="99">
        <v>1.8975</v>
      </c>
      <c r="Q162" s="99">
        <v>4.2075000000000005</v>
      </c>
      <c r="R162" s="99">
        <v>3.6974999999999998</v>
      </c>
      <c r="S162" s="99">
        <v>5.0125000000000002</v>
      </c>
      <c r="T162" s="99">
        <v>3.0924999999999998</v>
      </c>
      <c r="U162" s="99">
        <v>5.4300000000000006</v>
      </c>
      <c r="V162" s="99">
        <v>1.44</v>
      </c>
      <c r="W162" s="99">
        <v>2.2850000000000001</v>
      </c>
      <c r="X162" s="99">
        <v>2.0075000000000003</v>
      </c>
      <c r="Y162" s="99">
        <v>21.185000000000002</v>
      </c>
      <c r="Z162" s="99">
        <v>6.4474999999999998</v>
      </c>
      <c r="AA162" s="99">
        <v>3.2875000000000001</v>
      </c>
      <c r="AB162" s="99">
        <v>1.7175</v>
      </c>
      <c r="AC162" s="99">
        <v>3.4924999999999997</v>
      </c>
      <c r="AD162" s="99">
        <v>2.0674999999999999</v>
      </c>
      <c r="AE162" s="92">
        <v>1947.0825</v>
      </c>
      <c r="AF162" s="92">
        <v>589841.75</v>
      </c>
      <c r="AG162" s="100">
        <v>5.2493000000000656</v>
      </c>
      <c r="AH162" s="92">
        <v>2453.5049879598091</v>
      </c>
      <c r="AI162" s="99" t="s">
        <v>837</v>
      </c>
      <c r="AJ162" s="99">
        <v>97.054296656507319</v>
      </c>
      <c r="AK162" s="99">
        <v>115.65159886859831</v>
      </c>
      <c r="AL162" s="99">
        <v>212.7</v>
      </c>
      <c r="AM162" s="99">
        <v>187.45803749999999</v>
      </c>
      <c r="AN162" s="99">
        <v>67.402500000000003</v>
      </c>
      <c r="AO162" s="101">
        <v>3.8588749999999998</v>
      </c>
      <c r="AP162" s="99">
        <v>114.5</v>
      </c>
      <c r="AQ162" s="99">
        <v>92.55749999999999</v>
      </c>
      <c r="AR162" s="99">
        <v>106.20750000000001</v>
      </c>
      <c r="AS162" s="99">
        <v>9.9025000000000016</v>
      </c>
      <c r="AT162" s="99">
        <v>514.90750000000003</v>
      </c>
      <c r="AU162" s="99">
        <v>5.83</v>
      </c>
      <c r="AV162" s="99">
        <v>12.3025</v>
      </c>
      <c r="AW162" s="99">
        <v>5.0549999999999997</v>
      </c>
      <c r="AX162" s="99">
        <v>24.925000000000001</v>
      </c>
      <c r="AY162" s="99">
        <v>41.732500000000002</v>
      </c>
      <c r="AZ162" s="99">
        <v>2.6150000000000002</v>
      </c>
      <c r="BA162" s="99">
        <v>1.3</v>
      </c>
      <c r="BB162" s="99">
        <v>12.71</v>
      </c>
      <c r="BC162" s="99">
        <v>51.305</v>
      </c>
      <c r="BD162" s="99">
        <v>29.18</v>
      </c>
      <c r="BE162" s="99">
        <v>52.417500000000004</v>
      </c>
      <c r="BF162" s="99">
        <v>99.5</v>
      </c>
      <c r="BG162" s="99">
        <v>7.1875</v>
      </c>
      <c r="BH162" s="99">
        <v>13.4475</v>
      </c>
      <c r="BI162" s="99">
        <v>20.5625</v>
      </c>
      <c r="BJ162" s="99">
        <v>2.56</v>
      </c>
      <c r="BK162" s="99">
        <v>69.650000000000006</v>
      </c>
      <c r="BL162" s="99">
        <v>9.5025000000000013</v>
      </c>
      <c r="BM162" s="99">
        <v>9.8625000000000007</v>
      </c>
    </row>
    <row r="163" spans="1:65" x14ac:dyDescent="0.25">
      <c r="A163" s="13">
        <v>3435614260</v>
      </c>
      <c r="B163" s="14" t="s">
        <v>477</v>
      </c>
      <c r="C163" s="14" t="s">
        <v>480</v>
      </c>
      <c r="D163" s="14" t="s">
        <v>483</v>
      </c>
      <c r="E163" s="99">
        <v>17.796710943718796</v>
      </c>
      <c r="F163" s="99">
        <v>4.567717356395832</v>
      </c>
      <c r="G163" s="99">
        <v>5.3015640318903854</v>
      </c>
      <c r="H163" s="99">
        <v>2.2261495063683521</v>
      </c>
      <c r="I163" s="99">
        <v>1.3258983727822462</v>
      </c>
      <c r="J163" s="99">
        <v>4.1293489640350565</v>
      </c>
      <c r="K163" s="99">
        <v>3.1568365529888673</v>
      </c>
      <c r="L163" s="99">
        <v>1.3877081470407422</v>
      </c>
      <c r="M163" s="99">
        <v>5.2221837390629258</v>
      </c>
      <c r="N163" s="99">
        <v>4.4658510870743342</v>
      </c>
      <c r="O163" s="99">
        <v>0.61787586195001409</v>
      </c>
      <c r="P163" s="99">
        <v>2.2901317773920171</v>
      </c>
      <c r="Q163" s="99">
        <v>4.4730007861193073</v>
      </c>
      <c r="R163" s="99">
        <v>4.1688057255858828</v>
      </c>
      <c r="S163" s="99">
        <v>4.866800431353659</v>
      </c>
      <c r="T163" s="99">
        <v>3.1811045977060068</v>
      </c>
      <c r="U163" s="99">
        <v>5.0574901466016975</v>
      </c>
      <c r="V163" s="99">
        <v>1.5607274429109474</v>
      </c>
      <c r="W163" s="99">
        <v>2.3181365819860469</v>
      </c>
      <c r="X163" s="99">
        <v>2.0852302299581833</v>
      </c>
      <c r="Y163" s="99">
        <v>20.543808223265245</v>
      </c>
      <c r="Z163" s="99">
        <v>6.7081200126415306</v>
      </c>
      <c r="AA163" s="99">
        <v>3.4703963611017521</v>
      </c>
      <c r="AB163" s="99">
        <v>1.637533302312044</v>
      </c>
      <c r="AC163" s="99">
        <v>3.4015827432880306</v>
      </c>
      <c r="AD163" s="99">
        <v>2.3340375533789217</v>
      </c>
      <c r="AE163" s="92">
        <v>1996.8441665513062</v>
      </c>
      <c r="AF163" s="92">
        <v>593201.42672441166</v>
      </c>
      <c r="AG163" s="100">
        <v>5.0603698136318043</v>
      </c>
      <c r="AH163" s="92">
        <v>2414.5207881629831</v>
      </c>
      <c r="AI163" s="99" t="s">
        <v>837</v>
      </c>
      <c r="AJ163" s="99">
        <v>79.500260530692984</v>
      </c>
      <c r="AK163" s="99">
        <v>112.86706990575441</v>
      </c>
      <c r="AL163" s="99">
        <v>192.37</v>
      </c>
      <c r="AM163" s="99">
        <v>186.28201953665481</v>
      </c>
      <c r="AN163" s="99">
        <v>55.04792077177963</v>
      </c>
      <c r="AO163" s="101">
        <v>3.951204320706224</v>
      </c>
      <c r="AP163" s="99">
        <v>101.44426343957952</v>
      </c>
      <c r="AQ163" s="99">
        <v>118.79866641605346</v>
      </c>
      <c r="AR163" s="99">
        <v>123.67945065259612</v>
      </c>
      <c r="AS163" s="99">
        <v>9.7080774037711031</v>
      </c>
      <c r="AT163" s="99">
        <v>451.94925297125042</v>
      </c>
      <c r="AU163" s="99">
        <v>5.0769666338533623</v>
      </c>
      <c r="AV163" s="99">
        <v>11.132242944484362</v>
      </c>
      <c r="AW163" s="99">
        <v>4.5308833024484336</v>
      </c>
      <c r="AX163" s="99">
        <v>24.377691606177034</v>
      </c>
      <c r="AY163" s="99">
        <v>53.395801912009446</v>
      </c>
      <c r="AZ163" s="99">
        <v>2.3766477057908055</v>
      </c>
      <c r="BA163" s="99">
        <v>1.1213113566373374</v>
      </c>
      <c r="BB163" s="99">
        <v>14.799304341051162</v>
      </c>
      <c r="BC163" s="99">
        <v>25.791226491845968</v>
      </c>
      <c r="BD163" s="99">
        <v>22.488895227022113</v>
      </c>
      <c r="BE163" s="99">
        <v>26.793274988995343</v>
      </c>
      <c r="BF163" s="99">
        <v>79.44398577738761</v>
      </c>
      <c r="BG163" s="99">
        <v>23.300689649394656</v>
      </c>
      <c r="BH163" s="99">
        <v>13.67955605768492</v>
      </c>
      <c r="BI163" s="99">
        <v>22.878713770239663</v>
      </c>
      <c r="BJ163" s="99">
        <v>2.6555606445332254</v>
      </c>
      <c r="BK163" s="99">
        <v>69.422239662933876</v>
      </c>
      <c r="BL163" s="99">
        <v>9.5374991803825662</v>
      </c>
      <c r="BM163" s="99">
        <v>8.9580181612681908</v>
      </c>
    </row>
    <row r="164" spans="1:65" x14ac:dyDescent="0.25">
      <c r="A164" s="13">
        <v>3435084500</v>
      </c>
      <c r="B164" s="14" t="s">
        <v>477</v>
      </c>
      <c r="C164" s="14" t="s">
        <v>478</v>
      </c>
      <c r="D164" s="14" t="s">
        <v>479</v>
      </c>
      <c r="E164" s="99">
        <v>16.802499999999998</v>
      </c>
      <c r="F164" s="99">
        <v>4.6400000000000006</v>
      </c>
      <c r="G164" s="99">
        <v>5.0274999999999999</v>
      </c>
      <c r="H164" s="99">
        <v>1.82</v>
      </c>
      <c r="I164" s="99">
        <v>1.2025000000000001</v>
      </c>
      <c r="J164" s="99">
        <v>3.3675000000000002</v>
      </c>
      <c r="K164" s="99">
        <v>3.1475</v>
      </c>
      <c r="L164" s="99">
        <v>1.345</v>
      </c>
      <c r="M164" s="99">
        <v>5.4849999999999994</v>
      </c>
      <c r="N164" s="99">
        <v>3.7475000000000001</v>
      </c>
      <c r="O164" s="99">
        <v>0.56000000000000005</v>
      </c>
      <c r="P164" s="99">
        <v>1.94</v>
      </c>
      <c r="Q164" s="99">
        <v>4.335</v>
      </c>
      <c r="R164" s="99">
        <v>3.62</v>
      </c>
      <c r="S164" s="99">
        <v>4.9525000000000006</v>
      </c>
      <c r="T164" s="99">
        <v>2.8449999999999998</v>
      </c>
      <c r="U164" s="99">
        <v>5.2700000000000005</v>
      </c>
      <c r="V164" s="99">
        <v>1.3875000000000002</v>
      </c>
      <c r="W164" s="99">
        <v>2.2274999999999996</v>
      </c>
      <c r="X164" s="99">
        <v>1.9899999999999998</v>
      </c>
      <c r="Y164" s="99">
        <v>20.664999999999999</v>
      </c>
      <c r="Z164" s="99">
        <v>6.4550000000000001</v>
      </c>
      <c r="AA164" s="99">
        <v>3.3125</v>
      </c>
      <c r="AB164" s="99">
        <v>1.6475</v>
      </c>
      <c r="AC164" s="99">
        <v>3.4649999999999999</v>
      </c>
      <c r="AD164" s="99">
        <v>2.19</v>
      </c>
      <c r="AE164" s="92">
        <v>2049.9124999999999</v>
      </c>
      <c r="AF164" s="92">
        <v>690835.25</v>
      </c>
      <c r="AG164" s="100">
        <v>5.1903000000000539</v>
      </c>
      <c r="AH164" s="92">
        <v>2856.0941853780996</v>
      </c>
      <c r="AI164" s="99" t="s">
        <v>837</v>
      </c>
      <c r="AJ164" s="99">
        <v>98.796213884394575</v>
      </c>
      <c r="AK164" s="99">
        <v>121.634871978736</v>
      </c>
      <c r="AL164" s="99">
        <v>220.43</v>
      </c>
      <c r="AM164" s="99">
        <v>187.45803749999999</v>
      </c>
      <c r="AN164" s="99">
        <v>74.642499999999998</v>
      </c>
      <c r="AO164" s="101">
        <v>3.9094375000000001</v>
      </c>
      <c r="AP164" s="99">
        <v>100.3575</v>
      </c>
      <c r="AQ164" s="99">
        <v>94.4375</v>
      </c>
      <c r="AR164" s="99">
        <v>107.86750000000001</v>
      </c>
      <c r="AS164" s="99">
        <v>9.8425000000000011</v>
      </c>
      <c r="AT164" s="99">
        <v>528.78750000000002</v>
      </c>
      <c r="AU164" s="99">
        <v>5.9074999999999998</v>
      </c>
      <c r="AV164" s="99">
        <v>12.0375</v>
      </c>
      <c r="AW164" s="99">
        <v>4.9250000000000007</v>
      </c>
      <c r="AX164" s="99">
        <v>25.3</v>
      </c>
      <c r="AY164" s="99">
        <v>39.774999999999999</v>
      </c>
      <c r="AZ164" s="99">
        <v>2.5549999999999997</v>
      </c>
      <c r="BA164" s="99">
        <v>1.26</v>
      </c>
      <c r="BB164" s="99">
        <v>12.610000000000001</v>
      </c>
      <c r="BC164" s="99">
        <v>51.64</v>
      </c>
      <c r="BD164" s="99">
        <v>30.365000000000002</v>
      </c>
      <c r="BE164" s="99">
        <v>53.9375</v>
      </c>
      <c r="BF164" s="99">
        <v>99.322500000000005</v>
      </c>
      <c r="BG164" s="99">
        <v>6.7708333333333339</v>
      </c>
      <c r="BH164" s="99">
        <v>13.425000000000001</v>
      </c>
      <c r="BI164" s="99">
        <v>20.8825</v>
      </c>
      <c r="BJ164" s="99">
        <v>2.5549999999999997</v>
      </c>
      <c r="BK164" s="99">
        <v>74.817499999999995</v>
      </c>
      <c r="BL164" s="99">
        <v>9.7874999999999996</v>
      </c>
      <c r="BM164" s="99">
        <v>9.58</v>
      </c>
    </row>
    <row r="165" spans="1:65" x14ac:dyDescent="0.25">
      <c r="A165" s="13">
        <v>3435084560</v>
      </c>
      <c r="B165" s="14" t="s">
        <v>477</v>
      </c>
      <c r="C165" s="14" t="s">
        <v>478</v>
      </c>
      <c r="D165" s="14" t="s">
        <v>825</v>
      </c>
      <c r="E165" s="99">
        <v>14.165186964646677</v>
      </c>
      <c r="F165" s="99">
        <v>4.2360007952988257</v>
      </c>
      <c r="G165" s="99">
        <v>5.1085456386091277</v>
      </c>
      <c r="H165" s="99">
        <v>1.9426458746830613</v>
      </c>
      <c r="I165" s="99">
        <v>1.2026084196300311</v>
      </c>
      <c r="J165" s="99">
        <v>4.956041646114496</v>
      </c>
      <c r="K165" s="99">
        <v>3.0898164681066507</v>
      </c>
      <c r="L165" s="99">
        <v>1.3029005635389554</v>
      </c>
      <c r="M165" s="99">
        <v>4.9547353326413974</v>
      </c>
      <c r="N165" s="99">
        <v>3.5501513181057618</v>
      </c>
      <c r="O165" s="99">
        <v>0.66003260841697808</v>
      </c>
      <c r="P165" s="99">
        <v>1.8731963956958879</v>
      </c>
      <c r="Q165" s="99">
        <v>4.4263112221328962</v>
      </c>
      <c r="R165" s="99">
        <v>3.7650128986920182</v>
      </c>
      <c r="S165" s="99">
        <v>4.4279367544096164</v>
      </c>
      <c r="T165" s="99">
        <v>2.8529105910850721</v>
      </c>
      <c r="U165" s="99">
        <v>4.6662555813522415</v>
      </c>
      <c r="V165" s="99">
        <v>1.5255192654877103</v>
      </c>
      <c r="W165" s="99">
        <v>2.0983946164426825</v>
      </c>
      <c r="X165" s="99">
        <v>2.0969457419354907</v>
      </c>
      <c r="Y165" s="99">
        <v>19.874993653141097</v>
      </c>
      <c r="Z165" s="99">
        <v>6.2899726743154236</v>
      </c>
      <c r="AA165" s="99">
        <v>3.398665830951539</v>
      </c>
      <c r="AB165" s="99">
        <v>1.5896970314786334</v>
      </c>
      <c r="AC165" s="99">
        <v>3.3057257084055598</v>
      </c>
      <c r="AD165" s="99">
        <v>1.9785941581454898</v>
      </c>
      <c r="AE165" s="92">
        <v>1238.201032571965</v>
      </c>
      <c r="AF165" s="92">
        <v>407043.25735944987</v>
      </c>
      <c r="AG165" s="100">
        <v>5.1126633119489302</v>
      </c>
      <c r="AH165" s="92">
        <v>1677.2354005896032</v>
      </c>
      <c r="AI165" s="99" t="s">
        <v>837</v>
      </c>
      <c r="AJ165" s="99">
        <v>113.28956661536188</v>
      </c>
      <c r="AK165" s="99">
        <v>99.417457841764033</v>
      </c>
      <c r="AL165" s="99">
        <v>212.71</v>
      </c>
      <c r="AM165" s="99">
        <v>176.12309757766093</v>
      </c>
      <c r="AN165" s="99">
        <v>46.978755800534124</v>
      </c>
      <c r="AO165" s="101">
        <v>3.9340756674591302</v>
      </c>
      <c r="AP165" s="99">
        <v>123.04208132844212</v>
      </c>
      <c r="AQ165" s="99">
        <v>103.77267281345185</v>
      </c>
      <c r="AR165" s="99">
        <v>103.47519838502973</v>
      </c>
      <c r="AS165" s="99">
        <v>9.2936007511089365</v>
      </c>
      <c r="AT165" s="99">
        <v>449.45665176742034</v>
      </c>
      <c r="AU165" s="99">
        <v>5.0338558405471048</v>
      </c>
      <c r="AV165" s="99">
        <v>12.580641196393898</v>
      </c>
      <c r="AW165" s="99">
        <v>4.5255694025167257</v>
      </c>
      <c r="AX165" s="99">
        <v>21.56153801393965</v>
      </c>
      <c r="AY165" s="99">
        <v>39.764010951733738</v>
      </c>
      <c r="AZ165" s="99">
        <v>2.2766025302295079</v>
      </c>
      <c r="BA165" s="99">
        <v>1.1115211222726495</v>
      </c>
      <c r="BB165" s="99">
        <v>12.810702677327006</v>
      </c>
      <c r="BC165" s="99">
        <v>28.096310327065691</v>
      </c>
      <c r="BD165" s="99">
        <v>22.225726230596958</v>
      </c>
      <c r="BE165" s="99">
        <v>30.200878146858546</v>
      </c>
      <c r="BF165" s="99">
        <v>89.158113244415802</v>
      </c>
      <c r="BG165" s="99">
        <v>23.617692609032215</v>
      </c>
      <c r="BH165" s="99">
        <v>13.093241320977038</v>
      </c>
      <c r="BI165" s="99">
        <v>12.636125757557874</v>
      </c>
      <c r="BJ165" s="99">
        <v>2.6355633521748474</v>
      </c>
      <c r="BK165" s="99">
        <v>49.379838531827588</v>
      </c>
      <c r="BL165" s="99">
        <v>10.260683730912469</v>
      </c>
      <c r="BM165" s="99">
        <v>9.518796383540419</v>
      </c>
    </row>
    <row r="166" spans="1:65" x14ac:dyDescent="0.25">
      <c r="A166" s="13">
        <v>3510740200</v>
      </c>
      <c r="B166" s="14" t="s">
        <v>484</v>
      </c>
      <c r="C166" s="14" t="s">
        <v>485</v>
      </c>
      <c r="D166" s="14" t="s">
        <v>826</v>
      </c>
      <c r="E166" s="99">
        <v>12.2075</v>
      </c>
      <c r="F166" s="99">
        <v>5.81</v>
      </c>
      <c r="G166" s="99">
        <v>4.7175000000000002</v>
      </c>
      <c r="H166" s="99">
        <v>1.0874999999999999</v>
      </c>
      <c r="I166" s="99">
        <v>1.0924999999999998</v>
      </c>
      <c r="J166" s="99">
        <v>2.8624999999999998</v>
      </c>
      <c r="K166" s="99">
        <v>2.9474999999999998</v>
      </c>
      <c r="L166" s="99">
        <v>1.325</v>
      </c>
      <c r="M166" s="99">
        <v>3.9850000000000003</v>
      </c>
      <c r="N166" s="99">
        <v>3.33</v>
      </c>
      <c r="O166" s="99">
        <v>0.69499999999999995</v>
      </c>
      <c r="P166" s="99">
        <v>1.7725</v>
      </c>
      <c r="Q166" s="99">
        <v>3.6274999999999999</v>
      </c>
      <c r="R166" s="99">
        <v>4.0250000000000004</v>
      </c>
      <c r="S166" s="99">
        <v>5.6850000000000005</v>
      </c>
      <c r="T166" s="99">
        <v>3.5550000000000002</v>
      </c>
      <c r="U166" s="99">
        <v>4.7649999999999997</v>
      </c>
      <c r="V166" s="99">
        <v>1.33</v>
      </c>
      <c r="W166" s="99">
        <v>2.1074999999999999</v>
      </c>
      <c r="X166" s="99">
        <v>1.8</v>
      </c>
      <c r="Y166" s="99">
        <v>20.3825</v>
      </c>
      <c r="Z166" s="99">
        <v>6.6475</v>
      </c>
      <c r="AA166" s="99">
        <v>3.1825000000000001</v>
      </c>
      <c r="AB166" s="99">
        <v>1.6174999999999999</v>
      </c>
      <c r="AC166" s="99">
        <v>3.2349999999999999</v>
      </c>
      <c r="AD166" s="99">
        <v>2.2375000000000003</v>
      </c>
      <c r="AE166" s="92">
        <v>1240.0999999999999</v>
      </c>
      <c r="AF166" s="92">
        <v>383351.75</v>
      </c>
      <c r="AG166" s="100">
        <v>5.4184999999999608</v>
      </c>
      <c r="AH166" s="92">
        <v>1624.8289353788496</v>
      </c>
      <c r="AI166" s="99" t="s">
        <v>837</v>
      </c>
      <c r="AJ166" s="99">
        <v>107.21202392238689</v>
      </c>
      <c r="AK166" s="99">
        <v>53.983682950283765</v>
      </c>
      <c r="AL166" s="99">
        <v>161.19</v>
      </c>
      <c r="AM166" s="99">
        <v>191.42085</v>
      </c>
      <c r="AN166" s="99">
        <v>44.95</v>
      </c>
      <c r="AO166" s="101">
        <v>3.6923124999999999</v>
      </c>
      <c r="AP166" s="99">
        <v>127.485</v>
      </c>
      <c r="AQ166" s="99">
        <v>117.395</v>
      </c>
      <c r="AR166" s="99">
        <v>107.41</v>
      </c>
      <c r="AS166" s="99">
        <v>9.8699999999999992</v>
      </c>
      <c r="AT166" s="99">
        <v>326.3725</v>
      </c>
      <c r="AU166" s="99">
        <v>5.49</v>
      </c>
      <c r="AV166" s="99">
        <v>11.59</v>
      </c>
      <c r="AW166" s="99">
        <v>4.6150000000000002</v>
      </c>
      <c r="AX166" s="99">
        <v>31.302500000000002</v>
      </c>
      <c r="AY166" s="99">
        <v>45.875</v>
      </c>
      <c r="AZ166" s="99">
        <v>3.0175000000000005</v>
      </c>
      <c r="BA166" s="99">
        <v>1.1375000000000002</v>
      </c>
      <c r="BB166" s="99">
        <v>10.6775</v>
      </c>
      <c r="BC166" s="99">
        <v>30.162499999999998</v>
      </c>
      <c r="BD166" s="99">
        <v>23.115000000000002</v>
      </c>
      <c r="BE166" s="99">
        <v>26.725000000000001</v>
      </c>
      <c r="BF166" s="99">
        <v>79.082499999999996</v>
      </c>
      <c r="BG166" s="99">
        <v>9.745000000000001</v>
      </c>
      <c r="BH166" s="99">
        <v>11.555</v>
      </c>
      <c r="BI166" s="99">
        <v>19.185000000000002</v>
      </c>
      <c r="BJ166" s="99">
        <v>2.2250000000000001</v>
      </c>
      <c r="BK166" s="99">
        <v>61.747500000000002</v>
      </c>
      <c r="BL166" s="99">
        <v>10.285</v>
      </c>
      <c r="BM166" s="99">
        <v>12.557500000000001</v>
      </c>
    </row>
    <row r="167" spans="1:65" x14ac:dyDescent="0.25">
      <c r="A167" s="13">
        <v>3529740500</v>
      </c>
      <c r="B167" s="14" t="s">
        <v>484</v>
      </c>
      <c r="C167" s="14" t="s">
        <v>486</v>
      </c>
      <c r="D167" s="14" t="s">
        <v>487</v>
      </c>
      <c r="E167" s="99">
        <v>13.2675</v>
      </c>
      <c r="F167" s="99">
        <v>4.6300000000000008</v>
      </c>
      <c r="G167" s="99">
        <v>4.9000000000000004</v>
      </c>
      <c r="H167" s="99">
        <v>1.4300000000000002</v>
      </c>
      <c r="I167" s="99">
        <v>1.3624999999999998</v>
      </c>
      <c r="J167" s="99">
        <v>3.01</v>
      </c>
      <c r="K167" s="99">
        <v>3.08</v>
      </c>
      <c r="L167" s="99">
        <v>1.4325000000000001</v>
      </c>
      <c r="M167" s="99">
        <v>4.09</v>
      </c>
      <c r="N167" s="99">
        <v>3.06</v>
      </c>
      <c r="O167" s="99">
        <v>0.68812499999999999</v>
      </c>
      <c r="P167" s="99">
        <v>1.73</v>
      </c>
      <c r="Q167" s="99">
        <v>3.8325</v>
      </c>
      <c r="R167" s="99">
        <v>4.0999999999999996</v>
      </c>
      <c r="S167" s="99">
        <v>5.665</v>
      </c>
      <c r="T167" s="99">
        <v>2.9224999999999999</v>
      </c>
      <c r="U167" s="99">
        <v>4.6500000000000004</v>
      </c>
      <c r="V167" s="99">
        <v>1.4450000000000001</v>
      </c>
      <c r="W167" s="99">
        <v>2.34</v>
      </c>
      <c r="X167" s="99">
        <v>2.1274999999999999</v>
      </c>
      <c r="Y167" s="99">
        <v>19.880000000000003</v>
      </c>
      <c r="Z167" s="99">
        <v>5.42</v>
      </c>
      <c r="AA167" s="99">
        <v>3.5975000000000001</v>
      </c>
      <c r="AB167" s="99">
        <v>1.4375</v>
      </c>
      <c r="AC167" s="99">
        <v>3.2075</v>
      </c>
      <c r="AD167" s="99">
        <v>2.2725</v>
      </c>
      <c r="AE167" s="92">
        <v>944.73</v>
      </c>
      <c r="AF167" s="92">
        <v>373048.25</v>
      </c>
      <c r="AG167" s="100">
        <v>5.4381250000000092</v>
      </c>
      <c r="AH167" s="92">
        <v>1585.7677830395141</v>
      </c>
      <c r="AI167" s="99" t="s">
        <v>837</v>
      </c>
      <c r="AJ167" s="99">
        <v>94.901839647266286</v>
      </c>
      <c r="AK167" s="99">
        <v>40.13957764863963</v>
      </c>
      <c r="AL167" s="99">
        <v>135.04000000000002</v>
      </c>
      <c r="AM167" s="99">
        <v>192.2880375</v>
      </c>
      <c r="AN167" s="99">
        <v>55.78</v>
      </c>
      <c r="AO167" s="101">
        <v>3.7555000000000001</v>
      </c>
      <c r="AP167" s="99">
        <v>142.98250000000002</v>
      </c>
      <c r="AQ167" s="99">
        <v>113.3475</v>
      </c>
      <c r="AR167" s="99">
        <v>121.14</v>
      </c>
      <c r="AS167" s="99">
        <v>10.855</v>
      </c>
      <c r="AT167" s="99">
        <v>515.63</v>
      </c>
      <c r="AU167" s="99">
        <v>5.6950000000000003</v>
      </c>
      <c r="AV167" s="99">
        <v>12.5525</v>
      </c>
      <c r="AW167" s="99">
        <v>4.66</v>
      </c>
      <c r="AX167" s="99">
        <v>20.387499999999999</v>
      </c>
      <c r="AY167" s="99">
        <v>41.25</v>
      </c>
      <c r="AZ167" s="99">
        <v>2.63</v>
      </c>
      <c r="BA167" s="99">
        <v>1.0575000000000001</v>
      </c>
      <c r="BB167" s="99">
        <v>11.352499999999999</v>
      </c>
      <c r="BC167" s="99">
        <v>36.762500000000003</v>
      </c>
      <c r="BD167" s="99">
        <v>23.352499999999999</v>
      </c>
      <c r="BE167" s="99">
        <v>34.152500000000003</v>
      </c>
      <c r="BF167" s="99">
        <v>71.819999999999993</v>
      </c>
      <c r="BG167" s="99">
        <v>5.6845833333333342</v>
      </c>
      <c r="BH167" s="99">
        <v>11.5625</v>
      </c>
      <c r="BI167" s="99">
        <v>12.1675</v>
      </c>
      <c r="BJ167" s="99">
        <v>2.7174999999999998</v>
      </c>
      <c r="BK167" s="99">
        <v>58.81</v>
      </c>
      <c r="BL167" s="99">
        <v>9.4750000000000014</v>
      </c>
      <c r="BM167" s="99">
        <v>9.6449999999999996</v>
      </c>
    </row>
    <row r="168" spans="1:65" x14ac:dyDescent="0.25">
      <c r="A168" s="13">
        <v>3510740595</v>
      </c>
      <c r="B168" s="14" t="s">
        <v>484</v>
      </c>
      <c r="C168" s="14" t="s">
        <v>485</v>
      </c>
      <c r="D168" s="14" t="s">
        <v>870</v>
      </c>
      <c r="E168" s="99">
        <v>12.8325</v>
      </c>
      <c r="F168" s="99">
        <v>5.1950000000000003</v>
      </c>
      <c r="G168" s="99">
        <v>4.6100000000000003</v>
      </c>
      <c r="H168" s="99">
        <v>1.4200000000000002</v>
      </c>
      <c r="I168" s="99">
        <v>1.19</v>
      </c>
      <c r="J168" s="99">
        <v>3.1524999999999999</v>
      </c>
      <c r="K168" s="99">
        <v>3.1950000000000003</v>
      </c>
      <c r="L168" s="99">
        <v>1.355</v>
      </c>
      <c r="M168" s="99">
        <v>4.2075000000000005</v>
      </c>
      <c r="N168" s="99">
        <v>2.8574999999999999</v>
      </c>
      <c r="O168" s="99">
        <v>0.5625</v>
      </c>
      <c r="P168" s="99">
        <v>1.79</v>
      </c>
      <c r="Q168" s="99">
        <v>3.79</v>
      </c>
      <c r="R168" s="99">
        <v>4.1324999999999994</v>
      </c>
      <c r="S168" s="99">
        <v>5.2275</v>
      </c>
      <c r="T168" s="99">
        <v>2.9725000000000001</v>
      </c>
      <c r="U168" s="99">
        <v>4.42</v>
      </c>
      <c r="V168" s="99">
        <v>1.325</v>
      </c>
      <c r="W168" s="99">
        <v>2.0024999999999999</v>
      </c>
      <c r="X168" s="99">
        <v>1.98</v>
      </c>
      <c r="Y168" s="99">
        <v>19.59</v>
      </c>
      <c r="Z168" s="99">
        <v>5.1899999999999995</v>
      </c>
      <c r="AA168" s="99">
        <v>3.3024999999999998</v>
      </c>
      <c r="AB168" s="99">
        <v>1.2749999999999999</v>
      </c>
      <c r="AC168" s="99">
        <v>2.9775</v>
      </c>
      <c r="AD168" s="99">
        <v>1.9824999999999999</v>
      </c>
      <c r="AE168" s="92">
        <v>1333.1875</v>
      </c>
      <c r="AF168" s="92">
        <v>458340.75</v>
      </c>
      <c r="AG168" s="100">
        <v>5.2332500000000479</v>
      </c>
      <c r="AH168" s="92">
        <v>1909.2951794584687</v>
      </c>
      <c r="AI168" s="99" t="s">
        <v>837</v>
      </c>
      <c r="AJ168" s="99">
        <v>107.21202392238689</v>
      </c>
      <c r="AK168" s="99">
        <v>54.042128701224001</v>
      </c>
      <c r="AL168" s="99">
        <v>161.25</v>
      </c>
      <c r="AM168" s="99">
        <v>189.99074999999999</v>
      </c>
      <c r="AN168" s="99">
        <v>60.33</v>
      </c>
      <c r="AO168" s="101">
        <v>3.65625</v>
      </c>
      <c r="AP168" s="99">
        <v>143.45249999999999</v>
      </c>
      <c r="AQ168" s="99">
        <v>137.125</v>
      </c>
      <c r="AR168" s="99">
        <v>110.69250000000001</v>
      </c>
      <c r="AS168" s="99">
        <v>9.5875000000000004</v>
      </c>
      <c r="AT168" s="99">
        <v>497.7525</v>
      </c>
      <c r="AU168" s="99">
        <v>4.4975000000000005</v>
      </c>
      <c r="AV168" s="99">
        <v>12.365</v>
      </c>
      <c r="AW168" s="99">
        <v>4.0474999999999994</v>
      </c>
      <c r="AX168" s="99">
        <v>21.11</v>
      </c>
      <c r="AY168" s="99">
        <v>45.349999999999994</v>
      </c>
      <c r="AZ168" s="99">
        <v>2.7425000000000002</v>
      </c>
      <c r="BA168" s="99">
        <v>1.165</v>
      </c>
      <c r="BB168" s="99">
        <v>11.222499999999998</v>
      </c>
      <c r="BC168" s="99">
        <v>38.857500000000002</v>
      </c>
      <c r="BD168" s="99">
        <v>21.977499999999996</v>
      </c>
      <c r="BE168" s="99">
        <v>28.087499999999999</v>
      </c>
      <c r="BF168" s="99">
        <v>92.164999999999992</v>
      </c>
      <c r="BG168" s="99">
        <v>8.75</v>
      </c>
      <c r="BH168" s="99">
        <v>12.315000000000001</v>
      </c>
      <c r="BI168" s="99">
        <v>16.05</v>
      </c>
      <c r="BJ168" s="99">
        <v>3.3150000000000004</v>
      </c>
      <c r="BK168" s="99">
        <v>62.709999999999994</v>
      </c>
      <c r="BL168" s="99">
        <v>9.8674999999999997</v>
      </c>
      <c r="BM168" s="99">
        <v>10.8475</v>
      </c>
    </row>
    <row r="169" spans="1:65" x14ac:dyDescent="0.25">
      <c r="A169" s="13">
        <v>3610580001</v>
      </c>
      <c r="B169" s="14" t="s">
        <v>488</v>
      </c>
      <c r="C169" s="14" t="s">
        <v>489</v>
      </c>
      <c r="D169" s="14" t="s">
        <v>490</v>
      </c>
      <c r="E169" s="99">
        <v>14.370000000000001</v>
      </c>
      <c r="F169" s="99">
        <v>4.875</v>
      </c>
      <c r="G169" s="99">
        <v>5.2625000000000002</v>
      </c>
      <c r="H169" s="99">
        <v>1.6875</v>
      </c>
      <c r="I169" s="99">
        <v>1.55</v>
      </c>
      <c r="J169" s="99">
        <v>3.0525000000000002</v>
      </c>
      <c r="K169" s="99">
        <v>3.2925</v>
      </c>
      <c r="L169" s="99">
        <v>1.5449999999999999</v>
      </c>
      <c r="M169" s="99">
        <v>4.79</v>
      </c>
      <c r="N169" s="99">
        <v>4.1449999999999996</v>
      </c>
      <c r="O169" s="99">
        <v>0.65</v>
      </c>
      <c r="P169" s="99">
        <v>2.1549999999999998</v>
      </c>
      <c r="Q169" s="99">
        <v>3.915</v>
      </c>
      <c r="R169" s="99">
        <v>3.91</v>
      </c>
      <c r="S169" s="99">
        <v>5.1949999999999994</v>
      </c>
      <c r="T169" s="99">
        <v>3.8274999999999997</v>
      </c>
      <c r="U169" s="99">
        <v>4.8724999999999996</v>
      </c>
      <c r="V169" s="99">
        <v>1.5050000000000001</v>
      </c>
      <c r="W169" s="99">
        <v>2.2725</v>
      </c>
      <c r="X169" s="99">
        <v>2.3525</v>
      </c>
      <c r="Y169" s="99">
        <v>20.080000000000002</v>
      </c>
      <c r="Z169" s="99">
        <v>5.7650000000000006</v>
      </c>
      <c r="AA169" s="99">
        <v>3.7024999999999997</v>
      </c>
      <c r="AB169" s="99">
        <v>1.8174999999999999</v>
      </c>
      <c r="AC169" s="99">
        <v>3.3725000000000001</v>
      </c>
      <c r="AD169" s="99">
        <v>2.2824999999999998</v>
      </c>
      <c r="AE169" s="92">
        <v>1382.3575000000001</v>
      </c>
      <c r="AF169" s="92">
        <v>481131</v>
      </c>
      <c r="AG169" s="100">
        <v>5.2279166666666796</v>
      </c>
      <c r="AH169" s="92">
        <v>2002.2470236483691</v>
      </c>
      <c r="AI169" s="99" t="s">
        <v>837</v>
      </c>
      <c r="AJ169" s="99">
        <v>92.964815379532794</v>
      </c>
      <c r="AK169" s="99">
        <v>81.457764300278342</v>
      </c>
      <c r="AL169" s="99">
        <v>174.42</v>
      </c>
      <c r="AM169" s="99">
        <v>193.92690000000002</v>
      </c>
      <c r="AN169" s="99">
        <v>50.730000000000004</v>
      </c>
      <c r="AO169" s="101">
        <v>4.0247000000000002</v>
      </c>
      <c r="AP169" s="99">
        <v>137.29999999999998</v>
      </c>
      <c r="AQ169" s="99">
        <v>100.65</v>
      </c>
      <c r="AR169" s="99">
        <v>132.345</v>
      </c>
      <c r="AS169" s="99">
        <v>10.42</v>
      </c>
      <c r="AT169" s="99">
        <v>477.33</v>
      </c>
      <c r="AU169" s="99">
        <v>3.79</v>
      </c>
      <c r="AV169" s="99">
        <v>12.9975</v>
      </c>
      <c r="AW169" s="99">
        <v>3.8899999999999997</v>
      </c>
      <c r="AX169" s="99">
        <v>27.36</v>
      </c>
      <c r="AY169" s="99">
        <v>51.747499999999995</v>
      </c>
      <c r="AZ169" s="99">
        <v>2.5350000000000001</v>
      </c>
      <c r="BA169" s="99">
        <v>1.1624999999999999</v>
      </c>
      <c r="BB169" s="99">
        <v>20.434999999999999</v>
      </c>
      <c r="BC169" s="99">
        <v>37.997500000000002</v>
      </c>
      <c r="BD169" s="99">
        <v>36.42</v>
      </c>
      <c r="BE169" s="99">
        <v>43.762500000000003</v>
      </c>
      <c r="BF169" s="99">
        <v>102.1225</v>
      </c>
      <c r="BG169" s="99">
        <v>18.239791666666665</v>
      </c>
      <c r="BH169" s="99">
        <v>13.1625</v>
      </c>
      <c r="BI169" s="99">
        <v>15.484999999999999</v>
      </c>
      <c r="BJ169" s="99">
        <v>3.5775000000000001</v>
      </c>
      <c r="BK169" s="99">
        <v>72.517499999999998</v>
      </c>
      <c r="BL169" s="99">
        <v>11.055</v>
      </c>
      <c r="BM169" s="99">
        <v>12.035631912442396</v>
      </c>
    </row>
    <row r="170" spans="1:65" x14ac:dyDescent="0.25">
      <c r="A170" s="13">
        <v>3615380160</v>
      </c>
      <c r="B170" s="14" t="s">
        <v>488</v>
      </c>
      <c r="C170" s="14" t="s">
        <v>491</v>
      </c>
      <c r="D170" s="14" t="s">
        <v>492</v>
      </c>
      <c r="E170" s="99">
        <v>14.425000000000001</v>
      </c>
      <c r="F170" s="99">
        <v>4.6074999999999999</v>
      </c>
      <c r="G170" s="99">
        <v>5.1849999999999996</v>
      </c>
      <c r="H170" s="99">
        <v>1.375</v>
      </c>
      <c r="I170" s="99">
        <v>1.1724999999999999</v>
      </c>
      <c r="J170" s="99">
        <v>2.9950000000000001</v>
      </c>
      <c r="K170" s="99">
        <v>2.9249999999999998</v>
      </c>
      <c r="L170" s="99">
        <v>1.5625</v>
      </c>
      <c r="M170" s="99">
        <v>4.1624999999999996</v>
      </c>
      <c r="N170" s="99">
        <v>3.64</v>
      </c>
      <c r="O170" s="99">
        <v>0.54749999999999999</v>
      </c>
      <c r="P170" s="99">
        <v>1.8149999999999999</v>
      </c>
      <c r="Q170" s="99">
        <v>3.7125000000000004</v>
      </c>
      <c r="R170" s="99">
        <v>4.0649999999999995</v>
      </c>
      <c r="S170" s="99">
        <v>5.03</v>
      </c>
      <c r="T170" s="99">
        <v>2.8125</v>
      </c>
      <c r="U170" s="99">
        <v>4.5324999999999998</v>
      </c>
      <c r="V170" s="99">
        <v>1.5625</v>
      </c>
      <c r="W170" s="99">
        <v>2.29</v>
      </c>
      <c r="X170" s="99">
        <v>2.0049999999999999</v>
      </c>
      <c r="Y170" s="99">
        <v>19.3825</v>
      </c>
      <c r="Z170" s="99">
        <v>6.29</v>
      </c>
      <c r="AA170" s="99">
        <v>3.1449999999999996</v>
      </c>
      <c r="AB170" s="99">
        <v>1.23</v>
      </c>
      <c r="AC170" s="99">
        <v>3.2725</v>
      </c>
      <c r="AD170" s="99">
        <v>2.1425000000000001</v>
      </c>
      <c r="AE170" s="92">
        <v>1043.375</v>
      </c>
      <c r="AF170" s="92">
        <v>464490.25</v>
      </c>
      <c r="AG170" s="100">
        <v>5.1519791666666448</v>
      </c>
      <c r="AH170" s="92">
        <v>1915.3285408798165</v>
      </c>
      <c r="AI170" s="99" t="s">
        <v>837</v>
      </c>
      <c r="AJ170" s="99">
        <v>86.958316769237513</v>
      </c>
      <c r="AK170" s="99">
        <v>78.79908907553849</v>
      </c>
      <c r="AL170" s="99">
        <v>165.76</v>
      </c>
      <c r="AM170" s="99">
        <v>194.09782499999997</v>
      </c>
      <c r="AN170" s="99">
        <v>51.292499999999997</v>
      </c>
      <c r="AO170" s="101">
        <v>3.9010625000000001</v>
      </c>
      <c r="AP170" s="99">
        <v>74.554999999999993</v>
      </c>
      <c r="AQ170" s="99">
        <v>103.30249999999999</v>
      </c>
      <c r="AR170" s="99">
        <v>120.66499999999999</v>
      </c>
      <c r="AS170" s="99">
        <v>9.5650000000000013</v>
      </c>
      <c r="AT170" s="99">
        <v>451.48250000000002</v>
      </c>
      <c r="AU170" s="99">
        <v>6.0875000000000004</v>
      </c>
      <c r="AV170" s="99">
        <v>10.99</v>
      </c>
      <c r="AW170" s="99">
        <v>4.7650000000000006</v>
      </c>
      <c r="AX170" s="99">
        <v>20.262499999999999</v>
      </c>
      <c r="AY170" s="99">
        <v>45.7575</v>
      </c>
      <c r="AZ170" s="99">
        <v>2.3875000000000002</v>
      </c>
      <c r="BA170" s="99">
        <v>1.0525000000000002</v>
      </c>
      <c r="BB170" s="99">
        <v>18.11</v>
      </c>
      <c r="BC170" s="99">
        <v>24.575000000000003</v>
      </c>
      <c r="BD170" s="99">
        <v>19.967499999999998</v>
      </c>
      <c r="BE170" s="99">
        <v>26.317500000000003</v>
      </c>
      <c r="BF170" s="99">
        <v>67.5</v>
      </c>
      <c r="BG170" s="99">
        <v>4.1039583333333329</v>
      </c>
      <c r="BH170" s="99">
        <v>12.2425</v>
      </c>
      <c r="BI170" s="99">
        <v>14.782500000000001</v>
      </c>
      <c r="BJ170" s="99">
        <v>2.7374999999999998</v>
      </c>
      <c r="BK170" s="99">
        <v>62.55</v>
      </c>
      <c r="BL170" s="99">
        <v>10.82</v>
      </c>
      <c r="BM170" s="99">
        <v>11.344875864055298</v>
      </c>
    </row>
    <row r="171" spans="1:65" x14ac:dyDescent="0.25">
      <c r="A171" s="13">
        <v>3646540850</v>
      </c>
      <c r="B171" s="14" t="s">
        <v>488</v>
      </c>
      <c r="C171" s="14" t="s">
        <v>912</v>
      </c>
      <c r="D171" s="14" t="s">
        <v>899</v>
      </c>
      <c r="E171" s="99">
        <v>13.87237239324768</v>
      </c>
      <c r="F171" s="99">
        <v>5.1153881152871996</v>
      </c>
      <c r="G171" s="99">
        <v>4.5984000893866064</v>
      </c>
      <c r="H171" s="99">
        <v>1.480483627461092</v>
      </c>
      <c r="I171" s="99">
        <v>1.0239442564823404</v>
      </c>
      <c r="J171" s="99">
        <v>3.1831982785792876</v>
      </c>
      <c r="K171" s="99">
        <v>2.9356949076368766</v>
      </c>
      <c r="L171" s="99">
        <v>1.2585360394787883</v>
      </c>
      <c r="M171" s="99">
        <v>4.6736002216717836</v>
      </c>
      <c r="N171" s="99">
        <v>3.5999433051561551</v>
      </c>
      <c r="O171" s="99">
        <v>0.69985696463505653</v>
      </c>
      <c r="P171" s="99">
        <v>1.8390385738129233</v>
      </c>
      <c r="Q171" s="99">
        <v>3.6595005463975738</v>
      </c>
      <c r="R171" s="99">
        <v>4.0439378268603914</v>
      </c>
      <c r="S171" s="99">
        <v>5.2680957886156019</v>
      </c>
      <c r="T171" s="99">
        <v>2.9947546896406751</v>
      </c>
      <c r="U171" s="99">
        <v>4.8121629264377939</v>
      </c>
      <c r="V171" s="99">
        <v>1.4796658952420827</v>
      </c>
      <c r="W171" s="99">
        <v>2.0562938738335435</v>
      </c>
      <c r="X171" s="99">
        <v>1.9030847816832772</v>
      </c>
      <c r="Y171" s="99">
        <v>18.920117829627614</v>
      </c>
      <c r="Z171" s="99">
        <v>4.8770344853442884</v>
      </c>
      <c r="AA171" s="99">
        <v>3.3170263575398158</v>
      </c>
      <c r="AB171" s="99">
        <v>1.4369823290493202</v>
      </c>
      <c r="AC171" s="99">
        <v>3.1418712915102791</v>
      </c>
      <c r="AD171" s="99">
        <v>2.2739354760382078</v>
      </c>
      <c r="AE171" s="92">
        <v>1011.6889074476553</v>
      </c>
      <c r="AF171" s="92">
        <v>436562.70494882605</v>
      </c>
      <c r="AG171" s="100">
        <v>5.5218239699914751</v>
      </c>
      <c r="AH171" s="92">
        <v>1890.9860124683764</v>
      </c>
      <c r="AI171" s="99" t="s">
        <v>837</v>
      </c>
      <c r="AJ171" s="99">
        <v>94.665434136520474</v>
      </c>
      <c r="AK171" s="99">
        <v>96.798295489098265</v>
      </c>
      <c r="AL171" s="99">
        <v>191.47</v>
      </c>
      <c r="AM171" s="99">
        <v>193.31753635178876</v>
      </c>
      <c r="AN171" s="99">
        <v>80.677438273267228</v>
      </c>
      <c r="AO171" s="101">
        <v>3.9228389360798657</v>
      </c>
      <c r="AP171" s="99">
        <v>138.45758403527381</v>
      </c>
      <c r="AQ171" s="99">
        <v>141.24229361216405</v>
      </c>
      <c r="AR171" s="99">
        <v>100.71303982945034</v>
      </c>
      <c r="AS171" s="99">
        <v>10.161571605767932</v>
      </c>
      <c r="AT171" s="99">
        <v>517.9647521680215</v>
      </c>
      <c r="AU171" s="99">
        <v>4.725055678445611</v>
      </c>
      <c r="AV171" s="99">
        <v>11.107406997629258</v>
      </c>
      <c r="AW171" s="99">
        <v>4.7164598075945356</v>
      </c>
      <c r="AX171" s="99">
        <v>18.580183519821134</v>
      </c>
      <c r="AY171" s="99">
        <v>38.409219140752754</v>
      </c>
      <c r="AZ171" s="99">
        <v>2.6473823573164101</v>
      </c>
      <c r="BA171" s="99">
        <v>0.95456560214955577</v>
      </c>
      <c r="BB171" s="99">
        <v>15.179789520158128</v>
      </c>
      <c r="BC171" s="99">
        <v>31.743757679018948</v>
      </c>
      <c r="BD171" s="99">
        <v>26.149753498514002</v>
      </c>
      <c r="BE171" s="99">
        <v>30.493685165925488</v>
      </c>
      <c r="BF171" s="99">
        <v>94.825879987463509</v>
      </c>
      <c r="BG171" s="99">
        <v>11.807482864683481</v>
      </c>
      <c r="BH171" s="99">
        <v>8.7665470729462633</v>
      </c>
      <c r="BI171" s="99">
        <v>13.470582420391494</v>
      </c>
      <c r="BJ171" s="99">
        <v>2.8943876735543745</v>
      </c>
      <c r="BK171" s="99">
        <v>55.214080964124818</v>
      </c>
      <c r="BL171" s="99">
        <v>9.8435560324752061</v>
      </c>
      <c r="BM171" s="99">
        <v>11.177292123455434</v>
      </c>
    </row>
    <row r="172" spans="1:65" x14ac:dyDescent="0.25">
      <c r="A172" s="13">
        <v>3635004575</v>
      </c>
      <c r="B172" s="14" t="s">
        <v>488</v>
      </c>
      <c r="C172" s="14" t="s">
        <v>900</v>
      </c>
      <c r="D172" s="14" t="s">
        <v>901</v>
      </c>
      <c r="E172" s="99">
        <v>13.60138690697838</v>
      </c>
      <c r="F172" s="99">
        <v>5.0488310208503773</v>
      </c>
      <c r="G172" s="99">
        <v>5.097141964591227</v>
      </c>
      <c r="H172" s="99">
        <v>1.5304999662266694</v>
      </c>
      <c r="I172" s="99">
        <v>1.2602390849013423</v>
      </c>
      <c r="J172" s="99">
        <v>3.1124605390553031</v>
      </c>
      <c r="K172" s="99">
        <v>2.8153795425697918</v>
      </c>
      <c r="L172" s="99">
        <v>1.5282223336528142</v>
      </c>
      <c r="M172" s="99">
        <v>4.2663570488290148</v>
      </c>
      <c r="N172" s="99">
        <v>3.5999433051561551</v>
      </c>
      <c r="O172" s="99">
        <v>0.71235441014943068</v>
      </c>
      <c r="P172" s="99">
        <v>1.8669027946282706</v>
      </c>
      <c r="Q172" s="99">
        <v>3.8290141956857449</v>
      </c>
      <c r="R172" s="99">
        <v>4.0439378268603914</v>
      </c>
      <c r="S172" s="99">
        <v>4.7571993766830865</v>
      </c>
      <c r="T172" s="99">
        <v>3.1373620558140409</v>
      </c>
      <c r="U172" s="99">
        <v>4.793900448538599</v>
      </c>
      <c r="V172" s="99">
        <v>1.5527358159947782</v>
      </c>
      <c r="W172" s="99">
        <v>2.2005951983130898</v>
      </c>
      <c r="X172" s="99">
        <v>2.3484876029282997</v>
      </c>
      <c r="Y172" s="99">
        <v>21.184328651861733</v>
      </c>
      <c r="Z172" s="99">
        <v>5.8557311189968528</v>
      </c>
      <c r="AA172" s="99">
        <v>3.5017944039810258</v>
      </c>
      <c r="AB172" s="99">
        <v>1.3788385353883648</v>
      </c>
      <c r="AC172" s="99">
        <v>3.4081315704518289</v>
      </c>
      <c r="AD172" s="99">
        <v>2.4934273173546373</v>
      </c>
      <c r="AE172" s="92">
        <v>3232.0723081791261</v>
      </c>
      <c r="AF172" s="92">
        <v>890123.53580863064</v>
      </c>
      <c r="AG172" s="100">
        <v>4.5806039751065644</v>
      </c>
      <c r="AH172" s="92">
        <v>3401.4162945023963</v>
      </c>
      <c r="AI172" s="99" t="s">
        <v>837</v>
      </c>
      <c r="AJ172" s="99">
        <v>100.17690806022101</v>
      </c>
      <c r="AK172" s="99">
        <v>126.57208785940114</v>
      </c>
      <c r="AL172" s="99">
        <v>226.75</v>
      </c>
      <c r="AM172" s="99">
        <v>198.58018516741754</v>
      </c>
      <c r="AN172" s="99">
        <v>55.552234616770129</v>
      </c>
      <c r="AO172" s="101">
        <v>3.7667725959118683</v>
      </c>
      <c r="AP172" s="99">
        <v>81.12943695686252</v>
      </c>
      <c r="AQ172" s="99">
        <v>148.92894904683965</v>
      </c>
      <c r="AR172" s="99">
        <v>195.02840370021084</v>
      </c>
      <c r="AS172" s="99">
        <v>10.711376446273253</v>
      </c>
      <c r="AT172" s="99">
        <v>348.69387115951201</v>
      </c>
      <c r="AU172" s="99">
        <v>6.5802922638475696</v>
      </c>
      <c r="AV172" s="99">
        <v>13.456493072845889</v>
      </c>
      <c r="AW172" s="99">
        <v>5.0945327380630347</v>
      </c>
      <c r="AX172" s="99">
        <v>25.635462724967912</v>
      </c>
      <c r="AY172" s="99">
        <v>44.729723556319655</v>
      </c>
      <c r="AZ172" s="99">
        <v>2.6387869600523959</v>
      </c>
      <c r="BA172" s="99">
        <v>1.26626049264737</v>
      </c>
      <c r="BB172" s="99">
        <v>14.221565306698146</v>
      </c>
      <c r="BC172" s="99">
        <v>32.208069358503117</v>
      </c>
      <c r="BD172" s="99">
        <v>32.941519783233645</v>
      </c>
      <c r="BE172" s="99">
        <v>29.912484050945963</v>
      </c>
      <c r="BF172" s="99">
        <v>68.093205787687069</v>
      </c>
      <c r="BG172" s="99">
        <v>18.464579125339053</v>
      </c>
      <c r="BH172" s="99">
        <v>14.610911788243769</v>
      </c>
      <c r="BI172" s="99">
        <v>23.814065350334964</v>
      </c>
      <c r="BJ172" s="99">
        <v>2.9032120262176502</v>
      </c>
      <c r="BK172" s="99">
        <v>119.21522336031806</v>
      </c>
      <c r="BL172" s="99">
        <v>10.651035238264187</v>
      </c>
      <c r="BM172" s="99">
        <v>11.177292123455434</v>
      </c>
    </row>
    <row r="173" spans="1:65" x14ac:dyDescent="0.25">
      <c r="A173" s="13">
        <v>3635614599</v>
      </c>
      <c r="B173" s="14" t="s">
        <v>488</v>
      </c>
      <c r="C173" s="14" t="s">
        <v>480</v>
      </c>
      <c r="D173" s="14" t="s">
        <v>493</v>
      </c>
      <c r="E173" s="99">
        <v>15.542499999999999</v>
      </c>
      <c r="F173" s="99">
        <v>5.3449999999999998</v>
      </c>
      <c r="G173" s="99">
        <v>5.44</v>
      </c>
      <c r="H173" s="99">
        <v>1.6462499999999998</v>
      </c>
      <c r="I173" s="99">
        <v>1.38</v>
      </c>
      <c r="J173" s="99">
        <v>3.3925000000000001</v>
      </c>
      <c r="K173" s="99">
        <v>3.2800000000000002</v>
      </c>
      <c r="L173" s="99">
        <v>1.83</v>
      </c>
      <c r="M173" s="99">
        <v>5.6812500000000004</v>
      </c>
      <c r="N173" s="99">
        <v>4.2249999999999996</v>
      </c>
      <c r="O173" s="99">
        <v>0.94750000000000001</v>
      </c>
      <c r="P173" s="99">
        <v>2.0375000000000001</v>
      </c>
      <c r="Q173" s="99">
        <v>3.8075000000000001</v>
      </c>
      <c r="R173" s="99">
        <v>4.4975000000000005</v>
      </c>
      <c r="S173" s="99">
        <v>5.2324999999999999</v>
      </c>
      <c r="T173" s="99">
        <v>4.1437499999999998</v>
      </c>
      <c r="U173" s="99">
        <v>5.8562500000000002</v>
      </c>
      <c r="V173" s="99">
        <v>1.87375</v>
      </c>
      <c r="W173" s="99">
        <v>2.7500000000000004</v>
      </c>
      <c r="X173" s="99">
        <v>2.6375000000000002</v>
      </c>
      <c r="Y173" s="99">
        <v>22.73</v>
      </c>
      <c r="Z173" s="99">
        <v>8.1549999999999994</v>
      </c>
      <c r="AA173" s="99">
        <v>4.1775000000000002</v>
      </c>
      <c r="AB173" s="99">
        <v>2.0150000000000001</v>
      </c>
      <c r="AC173" s="99">
        <v>3.875</v>
      </c>
      <c r="AD173" s="99">
        <v>2.3174999999999999</v>
      </c>
      <c r="AE173" s="92">
        <v>3760.0275000000001</v>
      </c>
      <c r="AF173" s="92">
        <v>1359043.25</v>
      </c>
      <c r="AG173" s="100">
        <v>5.2508333333333397</v>
      </c>
      <c r="AH173" s="92">
        <v>5655.7430652493413</v>
      </c>
      <c r="AI173" s="99" t="s">
        <v>837</v>
      </c>
      <c r="AJ173" s="99">
        <v>105.5939554965008</v>
      </c>
      <c r="AK173" s="99">
        <v>88.774168603237371</v>
      </c>
      <c r="AL173" s="99">
        <v>194.36</v>
      </c>
      <c r="AM173" s="99">
        <v>196.7229375</v>
      </c>
      <c r="AN173" s="99">
        <v>66.98</v>
      </c>
      <c r="AO173" s="101">
        <v>4.12425</v>
      </c>
      <c r="AP173" s="99">
        <v>113.4975</v>
      </c>
      <c r="AQ173" s="99">
        <v>127.3075</v>
      </c>
      <c r="AR173" s="99">
        <v>127.97999999999999</v>
      </c>
      <c r="AS173" s="99">
        <v>10.629999999999999</v>
      </c>
      <c r="AT173" s="99">
        <v>442.18</v>
      </c>
      <c r="AU173" s="99">
        <v>7.2050000000000001</v>
      </c>
      <c r="AV173" s="99">
        <v>12.635</v>
      </c>
      <c r="AW173" s="99">
        <v>5.3325000000000005</v>
      </c>
      <c r="AX173" s="99">
        <v>32.592500000000001</v>
      </c>
      <c r="AY173" s="99">
        <v>68.737500000000011</v>
      </c>
      <c r="AZ173" s="99">
        <v>3.7624999999999997</v>
      </c>
      <c r="BA173" s="99">
        <v>1.3524999999999998</v>
      </c>
      <c r="BB173" s="99">
        <v>15.147500000000001</v>
      </c>
      <c r="BC173" s="99">
        <v>40.667500000000004</v>
      </c>
      <c r="BD173" s="99">
        <v>27.2775</v>
      </c>
      <c r="BE173" s="99">
        <v>36.282499999999999</v>
      </c>
      <c r="BF173" s="99">
        <v>107.25750000000001</v>
      </c>
      <c r="BG173" s="99">
        <v>9.7493750000000006</v>
      </c>
      <c r="BH173" s="99">
        <v>15.2225</v>
      </c>
      <c r="BI173" s="99">
        <v>27.47</v>
      </c>
      <c r="BJ173" s="99">
        <v>3.2</v>
      </c>
      <c r="BK173" s="99">
        <v>88.44</v>
      </c>
      <c r="BL173" s="99">
        <v>11.4375</v>
      </c>
      <c r="BM173" s="99">
        <v>13.059064960629922</v>
      </c>
    </row>
    <row r="174" spans="1:65" x14ac:dyDescent="0.25">
      <c r="A174" s="13">
        <v>3635614600</v>
      </c>
      <c r="B174" s="14" t="s">
        <v>488</v>
      </c>
      <c r="C174" s="14" t="s">
        <v>480</v>
      </c>
      <c r="D174" s="14" t="s">
        <v>494</v>
      </c>
      <c r="E174" s="99">
        <v>14.85125</v>
      </c>
      <c r="F174" s="99">
        <v>5.5912499999999996</v>
      </c>
      <c r="G174" s="99">
        <v>6.0037500000000001</v>
      </c>
      <c r="H174" s="99">
        <v>2.0137499999999999</v>
      </c>
      <c r="I174" s="99">
        <v>1.5175000000000001</v>
      </c>
      <c r="J174" s="99">
        <v>3.4524999999999997</v>
      </c>
      <c r="K174" s="99">
        <v>3.5</v>
      </c>
      <c r="L174" s="99">
        <v>1.9599999999999997</v>
      </c>
      <c r="M174" s="99">
        <v>5.6387499999999999</v>
      </c>
      <c r="N174" s="99">
        <v>4.8524999999999991</v>
      </c>
      <c r="O174" s="99">
        <v>0.98625000000000007</v>
      </c>
      <c r="P174" s="99">
        <v>2.5024999999999999</v>
      </c>
      <c r="Q174" s="99">
        <v>4.1137499999999996</v>
      </c>
      <c r="R174" s="99">
        <v>4.6875</v>
      </c>
      <c r="S174" s="99">
        <v>6.7799999999999994</v>
      </c>
      <c r="T174" s="99">
        <v>4.4237500000000001</v>
      </c>
      <c r="U174" s="99">
        <v>6.0212500000000002</v>
      </c>
      <c r="V174" s="99">
        <v>2.0725000000000002</v>
      </c>
      <c r="W174" s="99">
        <v>2.9125000000000001</v>
      </c>
      <c r="X174" s="99">
        <v>3.2749999999999999</v>
      </c>
      <c r="Y174" s="99">
        <v>22.9575</v>
      </c>
      <c r="Z174" s="99">
        <v>8.2475000000000005</v>
      </c>
      <c r="AA174" s="99">
        <v>4.33</v>
      </c>
      <c r="AB174" s="99">
        <v>2.55375</v>
      </c>
      <c r="AC174" s="99">
        <v>4.0674999999999999</v>
      </c>
      <c r="AD174" s="99">
        <v>2.5249999999999999</v>
      </c>
      <c r="AE174" s="92">
        <v>4629.9350000000004</v>
      </c>
      <c r="AF174" s="92">
        <v>2486094</v>
      </c>
      <c r="AG174" s="100">
        <v>5.33249166666665</v>
      </c>
      <c r="AH174" s="92">
        <v>10466.703104360189</v>
      </c>
      <c r="AI174" s="99" t="s">
        <v>837</v>
      </c>
      <c r="AJ174" s="99">
        <v>101.73259637890111</v>
      </c>
      <c r="AK174" s="99">
        <v>83.142365900473408</v>
      </c>
      <c r="AL174" s="99">
        <v>184.87</v>
      </c>
      <c r="AM174" s="99">
        <v>196.7229375</v>
      </c>
      <c r="AN174" s="99">
        <v>76.27</v>
      </c>
      <c r="AO174" s="101">
        <v>4.0599999999999996</v>
      </c>
      <c r="AP174" s="99">
        <v>116.83</v>
      </c>
      <c r="AQ174" s="99">
        <v>126.9575</v>
      </c>
      <c r="AR174" s="99">
        <v>140.13249999999999</v>
      </c>
      <c r="AS174" s="99">
        <v>10.98</v>
      </c>
      <c r="AT174" s="99">
        <v>435.31249999999994</v>
      </c>
      <c r="AU174" s="99">
        <v>6.8599999999999994</v>
      </c>
      <c r="AV174" s="99">
        <v>13.2675</v>
      </c>
      <c r="AW174" s="99">
        <v>5.165</v>
      </c>
      <c r="AX174" s="99">
        <v>28.442499999999999</v>
      </c>
      <c r="AY174" s="99">
        <v>73.392499999999998</v>
      </c>
      <c r="AZ174" s="99">
        <v>3.6424999999999996</v>
      </c>
      <c r="BA174" s="99">
        <v>1.8975</v>
      </c>
      <c r="BB174" s="99">
        <v>16.215</v>
      </c>
      <c r="BC174" s="99">
        <v>43.392499999999998</v>
      </c>
      <c r="BD174" s="99">
        <v>28.814999999999998</v>
      </c>
      <c r="BE174" s="99">
        <v>35.742499999999993</v>
      </c>
      <c r="BF174" s="99">
        <v>136.49249999999998</v>
      </c>
      <c r="BG174" s="99">
        <v>9.7493750000000006</v>
      </c>
      <c r="BH174" s="99">
        <v>18.682500000000001</v>
      </c>
      <c r="BI174" s="99">
        <v>29.114999999999998</v>
      </c>
      <c r="BJ174" s="99">
        <v>3.8624999999999998</v>
      </c>
      <c r="BK174" s="99">
        <v>111.66500000000001</v>
      </c>
      <c r="BL174" s="99">
        <v>12.4725</v>
      </c>
      <c r="BM174" s="99">
        <v>11.822696850393701</v>
      </c>
    </row>
    <row r="175" spans="1:65" x14ac:dyDescent="0.25">
      <c r="A175" s="13">
        <v>3635614601</v>
      </c>
      <c r="B175" s="14" t="s">
        <v>488</v>
      </c>
      <c r="C175" s="14" t="s">
        <v>480</v>
      </c>
      <c r="D175" s="14" t="s">
        <v>495</v>
      </c>
      <c r="E175" s="99">
        <v>14.227500000000001</v>
      </c>
      <c r="F175" s="99">
        <v>5.41</v>
      </c>
      <c r="G175" s="99">
        <v>5.58</v>
      </c>
      <c r="H175" s="99">
        <v>1.6</v>
      </c>
      <c r="I175" s="99">
        <v>1.2974999999999999</v>
      </c>
      <c r="J175" s="99">
        <v>3.5975000000000001</v>
      </c>
      <c r="K175" s="99">
        <v>3.33</v>
      </c>
      <c r="L175" s="99">
        <v>1.9924999999999999</v>
      </c>
      <c r="M175" s="99">
        <v>5.375</v>
      </c>
      <c r="N175" s="99">
        <v>3.7624999999999997</v>
      </c>
      <c r="O175" s="99">
        <v>0.83249999999999991</v>
      </c>
      <c r="P175" s="99">
        <v>1.77</v>
      </c>
      <c r="Q175" s="99">
        <v>3.7850000000000001</v>
      </c>
      <c r="R175" s="99">
        <v>4.2700000000000005</v>
      </c>
      <c r="S175" s="99">
        <v>5.74</v>
      </c>
      <c r="T175" s="99">
        <v>4.1375000000000002</v>
      </c>
      <c r="U175" s="99">
        <v>5.4275000000000002</v>
      </c>
      <c r="V175" s="99">
        <v>1.8049999999999999</v>
      </c>
      <c r="W175" s="99">
        <v>2.7199999999999998</v>
      </c>
      <c r="X175" s="99">
        <v>2.6225000000000001</v>
      </c>
      <c r="Y175" s="99">
        <v>23.427500000000002</v>
      </c>
      <c r="Z175" s="99">
        <v>7.8574999999999999</v>
      </c>
      <c r="AA175" s="99">
        <v>3.8725000000000005</v>
      </c>
      <c r="AB175" s="99">
        <v>2.2725</v>
      </c>
      <c r="AC175" s="99">
        <v>3.6749999999999998</v>
      </c>
      <c r="AD175" s="99">
        <v>2.395</v>
      </c>
      <c r="AE175" s="92">
        <v>3007.6275000000005</v>
      </c>
      <c r="AF175" s="92">
        <v>936135.5</v>
      </c>
      <c r="AG175" s="100">
        <v>5.2779166666667017</v>
      </c>
      <c r="AH175" s="92">
        <v>3913.247700983191</v>
      </c>
      <c r="AI175" s="99" t="s">
        <v>837</v>
      </c>
      <c r="AJ175" s="99">
        <v>105.30579200609978</v>
      </c>
      <c r="AK175" s="99">
        <v>83.190999766848876</v>
      </c>
      <c r="AL175" s="99">
        <v>188.5</v>
      </c>
      <c r="AM175" s="99">
        <v>196.7229375</v>
      </c>
      <c r="AN175" s="99">
        <v>61.877499999999998</v>
      </c>
      <c r="AO175" s="101">
        <v>3.8458749999999995</v>
      </c>
      <c r="AP175" s="99">
        <v>113.235</v>
      </c>
      <c r="AQ175" s="99">
        <v>134.0925</v>
      </c>
      <c r="AR175" s="99">
        <v>117.6525</v>
      </c>
      <c r="AS175" s="99">
        <v>11.105</v>
      </c>
      <c r="AT175" s="99">
        <v>449.565</v>
      </c>
      <c r="AU175" s="99">
        <v>7.0225</v>
      </c>
      <c r="AV175" s="99">
        <v>13.1875</v>
      </c>
      <c r="AW175" s="99">
        <v>5.2350000000000003</v>
      </c>
      <c r="AX175" s="99">
        <v>25.642499999999998</v>
      </c>
      <c r="AY175" s="99">
        <v>50.252499999999998</v>
      </c>
      <c r="AZ175" s="99">
        <v>3.3400000000000003</v>
      </c>
      <c r="BA175" s="99">
        <v>1.8174999999999999</v>
      </c>
      <c r="BB175" s="99">
        <v>13.234999999999999</v>
      </c>
      <c r="BC175" s="99">
        <v>31.9025</v>
      </c>
      <c r="BD175" s="99">
        <v>24.447499999999998</v>
      </c>
      <c r="BE175" s="99">
        <v>37.682499999999997</v>
      </c>
      <c r="BF175" s="99">
        <v>108.0825</v>
      </c>
      <c r="BG175" s="99">
        <v>9.7493750000000006</v>
      </c>
      <c r="BH175" s="99">
        <v>15.922499999999999</v>
      </c>
      <c r="BI175" s="99">
        <v>23.9725</v>
      </c>
      <c r="BJ175" s="99">
        <v>3.5475000000000003</v>
      </c>
      <c r="BK175" s="99">
        <v>78.78</v>
      </c>
      <c r="BL175" s="99">
        <v>11.727500000000001</v>
      </c>
      <c r="BM175" s="99">
        <v>11.616003937007875</v>
      </c>
    </row>
    <row r="176" spans="1:65" x14ac:dyDescent="0.25">
      <c r="A176" s="13">
        <v>3640380750</v>
      </c>
      <c r="B176" s="14" t="s">
        <v>488</v>
      </c>
      <c r="C176" s="14" t="s">
        <v>496</v>
      </c>
      <c r="D176" s="14" t="s">
        <v>497</v>
      </c>
      <c r="E176" s="99">
        <v>14.054940823473284</v>
      </c>
      <c r="F176" s="99">
        <v>4.9809595696209232</v>
      </c>
      <c r="G176" s="99">
        <v>4.6520411707941145</v>
      </c>
      <c r="H176" s="99">
        <v>1.3306635202551442</v>
      </c>
      <c r="I176" s="99">
        <v>1.1458933588876989</v>
      </c>
      <c r="J176" s="99">
        <v>3.3300523947209828</v>
      </c>
      <c r="K176" s="99">
        <v>3.2424580579961626</v>
      </c>
      <c r="L176" s="99">
        <v>1.4097147810715258</v>
      </c>
      <c r="M176" s="99">
        <v>3.8074740071460891</v>
      </c>
      <c r="N176" s="99">
        <v>3.3937210413042349</v>
      </c>
      <c r="O176" s="99">
        <v>0.58531559825750246</v>
      </c>
      <c r="P176" s="99">
        <v>1.9967003798165899</v>
      </c>
      <c r="Q176" s="99">
        <v>3.8670522823325282</v>
      </c>
      <c r="R176" s="99">
        <v>3.9575554900761833</v>
      </c>
      <c r="S176" s="99">
        <v>5.0090904180478084</v>
      </c>
      <c r="T176" s="99">
        <v>2.6906717194691274</v>
      </c>
      <c r="U176" s="99">
        <v>4.1297947717721319</v>
      </c>
      <c r="V176" s="99">
        <v>1.5135856406126527</v>
      </c>
      <c r="W176" s="99">
        <v>2.3132006301972199</v>
      </c>
      <c r="X176" s="99">
        <v>1.8798849563464286</v>
      </c>
      <c r="Y176" s="99">
        <v>19.396477664070996</v>
      </c>
      <c r="Z176" s="99">
        <v>6.2644723464023233</v>
      </c>
      <c r="AA176" s="99">
        <v>3.5576921398612766</v>
      </c>
      <c r="AB176" s="99">
        <v>1.1493467309548198</v>
      </c>
      <c r="AC176" s="99">
        <v>3.2579015752337463</v>
      </c>
      <c r="AD176" s="99">
        <v>2.1038799588357255</v>
      </c>
      <c r="AE176" s="92">
        <v>1383.0544286508466</v>
      </c>
      <c r="AF176" s="92">
        <v>431369.99632782914</v>
      </c>
      <c r="AG176" s="100">
        <v>5.1606472631458935</v>
      </c>
      <c r="AH176" s="92">
        <v>1787.2878063736598</v>
      </c>
      <c r="AI176" s="99" t="s">
        <v>837</v>
      </c>
      <c r="AJ176" s="99">
        <v>85.71609780763481</v>
      </c>
      <c r="AK176" s="99">
        <v>66.301733130039665</v>
      </c>
      <c r="AL176" s="99">
        <v>152.01999999999998</v>
      </c>
      <c r="AM176" s="99">
        <v>191.40369076542058</v>
      </c>
      <c r="AN176" s="99">
        <v>65.454512990971381</v>
      </c>
      <c r="AO176" s="101">
        <v>3.9291174970477938</v>
      </c>
      <c r="AP176" s="99">
        <v>149.65216606478822</v>
      </c>
      <c r="AQ176" s="99">
        <v>110.00391664187917</v>
      </c>
      <c r="AR176" s="99">
        <v>109.92079480512942</v>
      </c>
      <c r="AS176" s="99">
        <v>9.8537135536618905</v>
      </c>
      <c r="AT176" s="99">
        <v>518.82557453573781</v>
      </c>
      <c r="AU176" s="99">
        <v>4.8763514873683453</v>
      </c>
      <c r="AV176" s="99">
        <v>13.324667614570979</v>
      </c>
      <c r="AW176" s="99">
        <v>4.8015863574193141</v>
      </c>
      <c r="AX176" s="99">
        <v>20.944603458783213</v>
      </c>
      <c r="AY176" s="99">
        <v>43.073540376959073</v>
      </c>
      <c r="AZ176" s="99">
        <v>2.3681845796467638</v>
      </c>
      <c r="BA176" s="99">
        <v>1.0778660011376289</v>
      </c>
      <c r="BB176" s="99">
        <v>17.126701635374051</v>
      </c>
      <c r="BC176" s="99">
        <v>32.068502332474971</v>
      </c>
      <c r="BD176" s="99">
        <v>27.022424590438593</v>
      </c>
      <c r="BE176" s="99">
        <v>35.959022531662242</v>
      </c>
      <c r="BF176" s="99">
        <v>92.095278902886548</v>
      </c>
      <c r="BG176" s="99">
        <v>13.715481359505814</v>
      </c>
      <c r="BH176" s="99">
        <v>12.184780405250754</v>
      </c>
      <c r="BI176" s="99">
        <v>17.007686905063167</v>
      </c>
      <c r="BJ176" s="99">
        <v>2.8574942130265253</v>
      </c>
      <c r="BK176" s="99">
        <v>64.282647183580934</v>
      </c>
      <c r="BL176" s="99">
        <v>11.304016877970811</v>
      </c>
      <c r="BM176" s="99">
        <v>12.085582316866674</v>
      </c>
    </row>
    <row r="177" spans="1:65" x14ac:dyDescent="0.25">
      <c r="A177" s="13">
        <v>3645060850</v>
      </c>
      <c r="B177" s="14" t="s">
        <v>488</v>
      </c>
      <c r="C177" s="14" t="s">
        <v>902</v>
      </c>
      <c r="D177" s="14" t="s">
        <v>903</v>
      </c>
      <c r="E177" s="99">
        <v>13.4137815703304</v>
      </c>
      <c r="F177" s="99">
        <v>5.3245675549457836</v>
      </c>
      <c r="G177" s="99">
        <v>4.6382994394029762</v>
      </c>
      <c r="H177" s="99">
        <v>1.4604770919548606</v>
      </c>
      <c r="I177" s="99">
        <v>1.0239442564823404</v>
      </c>
      <c r="J177" s="99">
        <v>2.9388315420418882</v>
      </c>
      <c r="K177" s="99">
        <v>2.91163183462346</v>
      </c>
      <c r="L177" s="99">
        <v>1.2912252872574581</v>
      </c>
      <c r="M177" s="99">
        <v>4.1887869206684867</v>
      </c>
      <c r="N177" s="99">
        <v>3.6083543876448374</v>
      </c>
      <c r="O177" s="99">
        <v>0.69985696463505653</v>
      </c>
      <c r="P177" s="99">
        <v>1.8390385738129233</v>
      </c>
      <c r="Q177" s="99">
        <v>3.7592144577435569</v>
      </c>
      <c r="R177" s="99">
        <v>4.0170380186994574</v>
      </c>
      <c r="S177" s="99">
        <v>5.3602246497837607</v>
      </c>
      <c r="T177" s="99">
        <v>3.0819036356355101</v>
      </c>
      <c r="U177" s="99">
        <v>4.6295381474458477</v>
      </c>
      <c r="V177" s="99">
        <v>1.3609272740189524</v>
      </c>
      <c r="W177" s="99">
        <v>2.1104068705133732</v>
      </c>
      <c r="X177" s="99">
        <v>1.8423480333316835</v>
      </c>
      <c r="Y177" s="99">
        <v>19.095878487061306</v>
      </c>
      <c r="Z177" s="99">
        <v>5.0744186803666551</v>
      </c>
      <c r="AA177" s="99">
        <v>3.3610187495496273</v>
      </c>
      <c r="AB177" s="99">
        <v>1.3788385353883648</v>
      </c>
      <c r="AC177" s="99">
        <v>3.15962197677305</v>
      </c>
      <c r="AD177" s="99">
        <v>2.3002744969961793</v>
      </c>
      <c r="AE177" s="92">
        <v>1141.6611764985776</v>
      </c>
      <c r="AF177" s="92">
        <v>517745.78513001872</v>
      </c>
      <c r="AG177" s="100">
        <v>5.5139804700341015</v>
      </c>
      <c r="AH177" s="92">
        <v>2240.3753334630928</v>
      </c>
      <c r="AI177" s="99" t="s">
        <v>837</v>
      </c>
      <c r="AJ177" s="99">
        <v>88.216041970378996</v>
      </c>
      <c r="AK177" s="99">
        <v>99.938903278905357</v>
      </c>
      <c r="AL177" s="99">
        <v>188.16</v>
      </c>
      <c r="AM177" s="99">
        <v>192.94848664522294</v>
      </c>
      <c r="AN177" s="99">
        <v>66.779633613001565</v>
      </c>
      <c r="AO177" s="101">
        <v>3.8955273265504657</v>
      </c>
      <c r="AP177" s="99">
        <v>188.09151381400864</v>
      </c>
      <c r="AQ177" s="99">
        <v>107.93025062213869</v>
      </c>
      <c r="AR177" s="99">
        <v>108.77008301580636</v>
      </c>
      <c r="AS177" s="99">
        <v>10.043756282802505</v>
      </c>
      <c r="AT177" s="99">
        <v>494.80926124729098</v>
      </c>
      <c r="AU177" s="99">
        <v>5.0729125382084792</v>
      </c>
      <c r="AV177" s="99">
        <v>11.774431438740153</v>
      </c>
      <c r="AW177" s="99">
        <v>4.7731707471648104</v>
      </c>
      <c r="AX177" s="99">
        <v>19.993161780252436</v>
      </c>
      <c r="AY177" s="99">
        <v>39.760834700389367</v>
      </c>
      <c r="AZ177" s="99">
        <v>2.5872145764683099</v>
      </c>
      <c r="BA177" s="99">
        <v>1.1104130473984626</v>
      </c>
      <c r="BB177" s="99">
        <v>17.921639002236688</v>
      </c>
      <c r="BC177" s="99">
        <v>37.523964301168668</v>
      </c>
      <c r="BD177" s="99">
        <v>28.048735227194534</v>
      </c>
      <c r="BE177" s="99">
        <v>37.971806178661978</v>
      </c>
      <c r="BF177" s="99">
        <v>78.416486314401908</v>
      </c>
      <c r="BG177" s="99">
        <v>22.640035951549056</v>
      </c>
      <c r="BH177" s="99">
        <v>10.958183841182827</v>
      </c>
      <c r="BI177" s="99">
        <v>15.500791628036211</v>
      </c>
      <c r="BJ177" s="99">
        <v>3.1061721374729876</v>
      </c>
      <c r="BK177" s="99">
        <v>66.681620856673831</v>
      </c>
      <c r="BL177" s="99">
        <v>10.189618549241912</v>
      </c>
      <c r="BM177" s="99">
        <v>11.177292123455434</v>
      </c>
    </row>
    <row r="178" spans="1:65" x14ac:dyDescent="0.25">
      <c r="A178" s="13">
        <v>3646540900</v>
      </c>
      <c r="B178" s="14" t="s">
        <v>488</v>
      </c>
      <c r="C178" s="14" t="s">
        <v>871</v>
      </c>
      <c r="D178" s="14" t="s">
        <v>872</v>
      </c>
      <c r="E178" s="99">
        <v>15.435604965171759</v>
      </c>
      <c r="F178" s="99">
        <v>4.7524354542047345</v>
      </c>
      <c r="G178" s="99">
        <v>5.139996750505051</v>
      </c>
      <c r="H178" s="99">
        <v>1.8579682039215082</v>
      </c>
      <c r="I178" s="99">
        <v>1.304904568738056</v>
      </c>
      <c r="J178" s="99">
        <v>3.4319991262106777</v>
      </c>
      <c r="K178" s="99">
        <v>3.6429675898167249</v>
      </c>
      <c r="L178" s="99">
        <v>1.5512404761805905</v>
      </c>
      <c r="M178" s="99">
        <v>4.9254421369945991</v>
      </c>
      <c r="N178" s="99">
        <v>4.2818675136328608</v>
      </c>
      <c r="O178" s="99">
        <v>0.68412828875514742</v>
      </c>
      <c r="P178" s="99">
        <v>2.1042003798165898</v>
      </c>
      <c r="Q178" s="99">
        <v>3.7136465971743453</v>
      </c>
      <c r="R178" s="99">
        <v>4.2796400536302794</v>
      </c>
      <c r="S178" s="99">
        <v>4.6410545347570906</v>
      </c>
      <c r="T178" s="99">
        <v>3.0157889540842251</v>
      </c>
      <c r="U178" s="99">
        <v>4.4207826496279239</v>
      </c>
      <c r="V178" s="99">
        <v>1.5589298326206378</v>
      </c>
      <c r="W178" s="99">
        <v>2.3330286163297185</v>
      </c>
      <c r="X178" s="99">
        <v>2.1274442920211358</v>
      </c>
      <c r="Y178" s="99">
        <v>21.500243687368886</v>
      </c>
      <c r="Z178" s="99">
        <v>5.9316099331867012</v>
      </c>
      <c r="AA178" s="99">
        <v>3.4747481762996224</v>
      </c>
      <c r="AB178" s="99">
        <v>2.0194639805970258</v>
      </c>
      <c r="AC178" s="99">
        <v>3.0570519487803645</v>
      </c>
      <c r="AD178" s="99">
        <v>2.2433646384030266</v>
      </c>
      <c r="AE178" s="92">
        <v>1793.985004180453</v>
      </c>
      <c r="AF178" s="92">
        <v>264866.95448421803</v>
      </c>
      <c r="AG178" s="100">
        <v>5.0900459404093255</v>
      </c>
      <c r="AH178" s="92">
        <v>1084.6374400842208</v>
      </c>
      <c r="AI178" s="99" t="s">
        <v>837</v>
      </c>
      <c r="AJ178" s="99">
        <v>91.083597340957937</v>
      </c>
      <c r="AK178" s="99">
        <v>95.083880250562729</v>
      </c>
      <c r="AL178" s="99">
        <v>186.16</v>
      </c>
      <c r="AM178" s="99">
        <v>196.60136956363911</v>
      </c>
      <c r="AN178" s="99">
        <v>69.356468695571209</v>
      </c>
      <c r="AO178" s="101">
        <v>4.1651559316816069</v>
      </c>
      <c r="AP178" s="99">
        <v>107.28525808387914</v>
      </c>
      <c r="AQ178" s="99">
        <v>121.58230542276362</v>
      </c>
      <c r="AR178" s="99">
        <v>129.30004390386523</v>
      </c>
      <c r="AS178" s="99">
        <v>10.040587151879654</v>
      </c>
      <c r="AT178" s="99">
        <v>518.5167249024754</v>
      </c>
      <c r="AU178" s="99">
        <v>5.1091624080989559</v>
      </c>
      <c r="AV178" s="99">
        <v>12.529667614570979</v>
      </c>
      <c r="AW178" s="99">
        <v>5.7544524594867843</v>
      </c>
      <c r="AX178" s="99">
        <v>14.715834732289204</v>
      </c>
      <c r="AY178" s="99">
        <v>36.393289811039345</v>
      </c>
      <c r="AZ178" s="99">
        <v>2.8320329098696999</v>
      </c>
      <c r="BA178" s="99">
        <v>1.1843497733169335</v>
      </c>
      <c r="BB178" s="99">
        <v>16.925272359771359</v>
      </c>
      <c r="BC178" s="99">
        <v>38.563400021010594</v>
      </c>
      <c r="BD178" s="99">
        <v>31.528620708461847</v>
      </c>
      <c r="BE178" s="99">
        <v>37.532123063082089</v>
      </c>
      <c r="BF178" s="99">
        <v>170.59553342755962</v>
      </c>
      <c r="BG178" s="99">
        <v>11.646446946496308</v>
      </c>
      <c r="BH178" s="99">
        <v>11.986635549847351</v>
      </c>
      <c r="BI178" s="99">
        <v>13.918547269173382</v>
      </c>
      <c r="BJ178" s="99">
        <v>3.4479092722005604</v>
      </c>
      <c r="BK178" s="99">
        <v>66.513574009019308</v>
      </c>
      <c r="BL178" s="99">
        <v>11.65542265581426</v>
      </c>
      <c r="BM178" s="99">
        <v>12.146119132744692</v>
      </c>
    </row>
    <row r="179" spans="1:65" x14ac:dyDescent="0.25">
      <c r="A179" s="13">
        <v>3711700100</v>
      </c>
      <c r="B179" s="14" t="s">
        <v>498</v>
      </c>
      <c r="C179" s="14" t="s">
        <v>499</v>
      </c>
      <c r="D179" s="14" t="s">
        <v>500</v>
      </c>
      <c r="E179" s="99">
        <v>13.202500000000001</v>
      </c>
      <c r="F179" s="99">
        <v>5.7650000000000006</v>
      </c>
      <c r="G179" s="99">
        <v>4.8049999999999997</v>
      </c>
      <c r="H179" s="99">
        <v>1.4575</v>
      </c>
      <c r="I179" s="99">
        <v>1.085</v>
      </c>
      <c r="J179" s="99">
        <v>2.82</v>
      </c>
      <c r="K179" s="99">
        <v>2.4975000000000001</v>
      </c>
      <c r="L179" s="99">
        <v>1.3350000000000002</v>
      </c>
      <c r="M179" s="99">
        <v>4.1025</v>
      </c>
      <c r="N179" s="99">
        <v>4.7649999999999997</v>
      </c>
      <c r="O179" s="99">
        <v>0.4975</v>
      </c>
      <c r="P179" s="99">
        <v>1.7625</v>
      </c>
      <c r="Q179" s="99">
        <v>3.6175000000000002</v>
      </c>
      <c r="R179" s="99">
        <v>3.6825000000000001</v>
      </c>
      <c r="S179" s="99">
        <v>4.4850000000000003</v>
      </c>
      <c r="T179" s="99">
        <v>2.73</v>
      </c>
      <c r="U179" s="99">
        <v>5.1125000000000007</v>
      </c>
      <c r="V179" s="99">
        <v>1.4575</v>
      </c>
      <c r="W179" s="99">
        <v>2.1324999999999998</v>
      </c>
      <c r="X179" s="99">
        <v>2.105</v>
      </c>
      <c r="Y179" s="99">
        <v>20.997499999999999</v>
      </c>
      <c r="Z179" s="99">
        <v>5.915</v>
      </c>
      <c r="AA179" s="99">
        <v>3.2025000000000001</v>
      </c>
      <c r="AB179" s="99">
        <v>1.8125</v>
      </c>
      <c r="AC179" s="99">
        <v>3.2424999999999997</v>
      </c>
      <c r="AD179" s="99">
        <v>2.33</v>
      </c>
      <c r="AE179" s="92">
        <v>1367.6875</v>
      </c>
      <c r="AF179" s="92">
        <v>467554.25</v>
      </c>
      <c r="AG179" s="100">
        <v>5.3015000000000461</v>
      </c>
      <c r="AH179" s="92">
        <v>1957.397473937443</v>
      </c>
      <c r="AI179" s="99" t="s">
        <v>837</v>
      </c>
      <c r="AJ179" s="99">
        <v>135.48245852949555</v>
      </c>
      <c r="AK179" s="99">
        <v>75.230235003304358</v>
      </c>
      <c r="AL179" s="99">
        <v>210.70999999999998</v>
      </c>
      <c r="AM179" s="99">
        <v>184.91553749999997</v>
      </c>
      <c r="AN179" s="99">
        <v>51.077499999999993</v>
      </c>
      <c r="AO179" s="101">
        <v>3.7045624999999998</v>
      </c>
      <c r="AP179" s="99">
        <v>149.04000000000002</v>
      </c>
      <c r="AQ179" s="99">
        <v>149.75749999999999</v>
      </c>
      <c r="AR179" s="99">
        <v>110.4175</v>
      </c>
      <c r="AS179" s="99">
        <v>9.7925000000000004</v>
      </c>
      <c r="AT179" s="99">
        <v>503.59749999999997</v>
      </c>
      <c r="AU179" s="99">
        <v>5.18</v>
      </c>
      <c r="AV179" s="99">
        <v>9.6950000000000003</v>
      </c>
      <c r="AW179" s="99">
        <v>4.4249999999999998</v>
      </c>
      <c r="AX179" s="99">
        <v>24</v>
      </c>
      <c r="AY179" s="99">
        <v>42.5</v>
      </c>
      <c r="AZ179" s="99">
        <v>2.8025000000000002</v>
      </c>
      <c r="BA179" s="99">
        <v>1.1499999999999999</v>
      </c>
      <c r="BB179" s="99">
        <v>16.732499999999998</v>
      </c>
      <c r="BC179" s="99">
        <v>35.119999999999997</v>
      </c>
      <c r="BD179" s="99">
        <v>28.2775</v>
      </c>
      <c r="BE179" s="99">
        <v>31.932499999999997</v>
      </c>
      <c r="BF179" s="99">
        <v>92</v>
      </c>
      <c r="BG179" s="99">
        <v>7.4741666666666671</v>
      </c>
      <c r="BH179" s="99">
        <v>12.969999999999999</v>
      </c>
      <c r="BI179" s="99">
        <v>16.125</v>
      </c>
      <c r="BJ179" s="99">
        <v>2.5999999999999996</v>
      </c>
      <c r="BK179" s="99">
        <v>62.097500000000004</v>
      </c>
      <c r="BL179" s="99">
        <v>11.317499999999999</v>
      </c>
      <c r="BM179" s="99">
        <v>10.115</v>
      </c>
    </row>
    <row r="180" spans="1:65" x14ac:dyDescent="0.25">
      <c r="A180" s="13">
        <v>3715500250</v>
      </c>
      <c r="B180" s="14" t="s">
        <v>498</v>
      </c>
      <c r="C180" s="14" t="s">
        <v>827</v>
      </c>
      <c r="D180" s="14" t="s">
        <v>828</v>
      </c>
      <c r="E180" s="99">
        <v>13.445049126438398</v>
      </c>
      <c r="F180" s="99">
        <v>5.1534207406796693</v>
      </c>
      <c r="G180" s="99">
        <v>4.4687272018334054</v>
      </c>
      <c r="H180" s="99">
        <v>1.4304672886955141</v>
      </c>
      <c r="I180" s="99">
        <v>1.0239442564823404</v>
      </c>
      <c r="J180" s="99">
        <v>2.733049027063025</v>
      </c>
      <c r="K180" s="99">
        <v>2.4002915330883483</v>
      </c>
      <c r="L180" s="99">
        <v>1.2503637275341208</v>
      </c>
      <c r="M180" s="99">
        <v>4.0142541323072995</v>
      </c>
      <c r="N180" s="99">
        <v>3.9111533572374118</v>
      </c>
      <c r="O180" s="99">
        <v>0.6771764145864958</v>
      </c>
      <c r="P180" s="99">
        <v>1.7461578377617657</v>
      </c>
      <c r="Q180" s="99">
        <v>3.5996721995899836</v>
      </c>
      <c r="R180" s="99">
        <v>3.9094387860557216</v>
      </c>
      <c r="S180" s="99">
        <v>5.0503366622181378</v>
      </c>
      <c r="T180" s="99">
        <v>2.6144683798450341</v>
      </c>
      <c r="U180" s="99">
        <v>4.5473569968994711</v>
      </c>
      <c r="V180" s="99">
        <v>1.3426597938307785</v>
      </c>
      <c r="W180" s="99">
        <v>2.0562938738335435</v>
      </c>
      <c r="X180" s="99">
        <v>1.8625936161155481</v>
      </c>
      <c r="Y180" s="99">
        <v>19.540449561746549</v>
      </c>
      <c r="Z180" s="99">
        <v>4.8605858024257582</v>
      </c>
      <c r="AA180" s="99">
        <v>3.1762507031084173</v>
      </c>
      <c r="AB180" s="99">
        <v>1.3788385353883648</v>
      </c>
      <c r="AC180" s="99">
        <v>3.1773726620358196</v>
      </c>
      <c r="AD180" s="99">
        <v>2.2036980868169502</v>
      </c>
      <c r="AE180" s="92">
        <v>1164.0373546868318</v>
      </c>
      <c r="AF180" s="92">
        <v>410586.20034009725</v>
      </c>
      <c r="AG180" s="100">
        <v>5.247301471483377</v>
      </c>
      <c r="AH180" s="92">
        <v>1716.2306785450482</v>
      </c>
      <c r="AI180" s="99">
        <v>155.33402393036567</v>
      </c>
      <c r="AJ180" s="99" t="s">
        <v>837</v>
      </c>
      <c r="AK180" s="99" t="s">
        <v>837</v>
      </c>
      <c r="AL180" s="99">
        <v>155.33402393036567</v>
      </c>
      <c r="AM180" s="99">
        <v>184.79012621199604</v>
      </c>
      <c r="AN180" s="99">
        <v>52.950050995247736</v>
      </c>
      <c r="AO180" s="101">
        <v>3.6681163737342417</v>
      </c>
      <c r="AP180" s="99">
        <v>137.02030807643015</v>
      </c>
      <c r="AQ180" s="99">
        <v>166.70433973952692</v>
      </c>
      <c r="AR180" s="99">
        <v>93.682310477546807</v>
      </c>
      <c r="AS180" s="99">
        <v>9.9357589034175327</v>
      </c>
      <c r="AT180" s="99">
        <v>480.14839226211615</v>
      </c>
      <c r="AU180" s="99">
        <v>4.3385480564868715</v>
      </c>
      <c r="AV180" s="99">
        <v>8.9323272983546005</v>
      </c>
      <c r="AW180" s="99">
        <v>4.4045496399580237</v>
      </c>
      <c r="AX180" s="99">
        <v>27.231070828584205</v>
      </c>
      <c r="AY180" s="99">
        <v>36.299143051248109</v>
      </c>
      <c r="AZ180" s="99">
        <v>2.6903593436364819</v>
      </c>
      <c r="BA180" s="99">
        <v>0.95456560214955577</v>
      </c>
      <c r="BB180" s="99">
        <v>16.840078998925421</v>
      </c>
      <c r="BC180" s="99">
        <v>29.374820538793657</v>
      </c>
      <c r="BD180" s="99">
        <v>29.066046867559102</v>
      </c>
      <c r="BE180" s="99">
        <v>32.934729848839467</v>
      </c>
      <c r="BF180" s="99">
        <v>72.224443983545882</v>
      </c>
      <c r="BG180" s="99">
        <v>7.8782204268113292</v>
      </c>
      <c r="BH180" s="99">
        <v>13.149820609419393</v>
      </c>
      <c r="BI180" s="99">
        <v>17.963983842050659</v>
      </c>
      <c r="BJ180" s="99">
        <v>2.9032120262176502</v>
      </c>
      <c r="BK180" s="99">
        <v>57.26219302723851</v>
      </c>
      <c r="BL180" s="99">
        <v>9.7378147079076012</v>
      </c>
      <c r="BM180" s="99">
        <v>9.1540648102877817</v>
      </c>
    </row>
    <row r="181" spans="1:65" x14ac:dyDescent="0.25">
      <c r="A181" s="13">
        <v>3720500300</v>
      </c>
      <c r="B181" s="14" t="s">
        <v>498</v>
      </c>
      <c r="C181" s="14" t="s">
        <v>504</v>
      </c>
      <c r="D181" s="14" t="s">
        <v>505</v>
      </c>
      <c r="E181" s="99">
        <v>13.055</v>
      </c>
      <c r="F181" s="99">
        <v>6.0741666666666667</v>
      </c>
      <c r="G181" s="99">
        <v>4.6691666666666665</v>
      </c>
      <c r="H181" s="99">
        <v>1.6816666666666664</v>
      </c>
      <c r="I181" s="99">
        <v>1.1925000000000001</v>
      </c>
      <c r="J181" s="99">
        <v>2.6058333333333334</v>
      </c>
      <c r="K181" s="99">
        <v>2.8008333333333333</v>
      </c>
      <c r="L181" s="99">
        <v>1.3883333333333334</v>
      </c>
      <c r="M181" s="99">
        <v>4.0049999999999999</v>
      </c>
      <c r="N181" s="99">
        <v>4.1899999999999995</v>
      </c>
      <c r="O181" s="99">
        <v>0.66</v>
      </c>
      <c r="P181" s="99">
        <v>1.8716666666666666</v>
      </c>
      <c r="Q181" s="99">
        <v>3.5783333333333336</v>
      </c>
      <c r="R181" s="99">
        <v>4.2983333333333329</v>
      </c>
      <c r="S181" s="99">
        <v>5.3441666666666663</v>
      </c>
      <c r="T181" s="99">
        <v>3.5716666666666668</v>
      </c>
      <c r="U181" s="99">
        <v>4.8383333333333329</v>
      </c>
      <c r="V181" s="99">
        <v>1.5733333333333333</v>
      </c>
      <c r="W181" s="99">
        <v>2.1716666666666664</v>
      </c>
      <c r="X181" s="99">
        <v>2.0291666666666668</v>
      </c>
      <c r="Y181" s="99">
        <v>19.922499999999999</v>
      </c>
      <c r="Z181" s="99">
        <v>6.331666666666667</v>
      </c>
      <c r="AA181" s="99">
        <v>3.3166666666666664</v>
      </c>
      <c r="AB181" s="99">
        <v>1.4066666666666665</v>
      </c>
      <c r="AC181" s="99">
        <v>3.3966666666666669</v>
      </c>
      <c r="AD181" s="99">
        <v>2.4641666666666668</v>
      </c>
      <c r="AE181" s="92">
        <v>1434.895</v>
      </c>
      <c r="AF181" s="92">
        <v>597091</v>
      </c>
      <c r="AG181" s="100">
        <v>5.113250000000054</v>
      </c>
      <c r="AH181" s="92">
        <v>2457.005533479065</v>
      </c>
      <c r="AI181" s="99" t="s">
        <v>837</v>
      </c>
      <c r="AJ181" s="99">
        <v>86.709924576218995</v>
      </c>
      <c r="AK181" s="99">
        <v>66.900534661999103</v>
      </c>
      <c r="AL181" s="99">
        <v>153.61000000000001</v>
      </c>
      <c r="AM181" s="99">
        <v>179.16676249999998</v>
      </c>
      <c r="AN181" s="99">
        <v>49.802499999999995</v>
      </c>
      <c r="AO181" s="101">
        <v>3.5969687500000003</v>
      </c>
      <c r="AP181" s="99">
        <v>135.64499999999998</v>
      </c>
      <c r="AQ181" s="99">
        <v>144.4325</v>
      </c>
      <c r="AR181" s="99">
        <v>114.09</v>
      </c>
      <c r="AS181" s="99">
        <v>10.030000000000001</v>
      </c>
      <c r="AT181" s="99">
        <v>454.06</v>
      </c>
      <c r="AU181" s="99">
        <v>4.8900000000000006</v>
      </c>
      <c r="AV181" s="99">
        <v>10.215</v>
      </c>
      <c r="AW181" s="99">
        <v>4.3250000000000002</v>
      </c>
      <c r="AX181" s="99">
        <v>17.625</v>
      </c>
      <c r="AY181" s="99">
        <v>54.457499999999996</v>
      </c>
      <c r="AZ181" s="99">
        <v>2.95</v>
      </c>
      <c r="BA181" s="99">
        <v>0.97666666666666668</v>
      </c>
      <c r="BB181" s="99">
        <v>14.280000000000001</v>
      </c>
      <c r="BC181" s="99">
        <v>22.912499999999998</v>
      </c>
      <c r="BD181" s="99">
        <v>19.330000000000002</v>
      </c>
      <c r="BE181" s="99">
        <v>29.96</v>
      </c>
      <c r="BF181" s="99">
        <v>84.012500000000003</v>
      </c>
      <c r="BG181" s="99">
        <v>11.724166666666667</v>
      </c>
      <c r="BH181" s="99">
        <v>12.9575</v>
      </c>
      <c r="BI181" s="99">
        <v>21.164999999999999</v>
      </c>
      <c r="BJ181" s="99">
        <v>2.9074999999999998</v>
      </c>
      <c r="BK181" s="99">
        <v>41.524999999999999</v>
      </c>
      <c r="BL181" s="99">
        <v>10.529166666666669</v>
      </c>
      <c r="BM181" s="99">
        <v>9.7558333333333334</v>
      </c>
    </row>
    <row r="182" spans="1:65" x14ac:dyDescent="0.25">
      <c r="A182" s="13">
        <v>3716740350</v>
      </c>
      <c r="B182" s="14" t="s">
        <v>498</v>
      </c>
      <c r="C182" s="14" t="s">
        <v>501</v>
      </c>
      <c r="D182" s="14" t="s">
        <v>502</v>
      </c>
      <c r="E182" s="99">
        <v>13.455</v>
      </c>
      <c r="F182" s="99">
        <v>4.7549999999999999</v>
      </c>
      <c r="G182" s="99">
        <v>4.9024999999999999</v>
      </c>
      <c r="H182" s="99">
        <v>1.3125</v>
      </c>
      <c r="I182" s="99">
        <v>1.18</v>
      </c>
      <c r="J182" s="99">
        <v>2.7149999999999999</v>
      </c>
      <c r="K182" s="99">
        <v>2.8025000000000002</v>
      </c>
      <c r="L182" s="99">
        <v>1.35</v>
      </c>
      <c r="M182" s="99">
        <v>4.1950000000000003</v>
      </c>
      <c r="N182" s="99">
        <v>4.0350000000000001</v>
      </c>
      <c r="O182" s="99">
        <v>0.62749999999999995</v>
      </c>
      <c r="P182" s="99">
        <v>1.66</v>
      </c>
      <c r="Q182" s="99">
        <v>3.95</v>
      </c>
      <c r="R182" s="99">
        <v>3.8925000000000001</v>
      </c>
      <c r="S182" s="99">
        <v>5.5549999999999997</v>
      </c>
      <c r="T182" s="99">
        <v>2.855</v>
      </c>
      <c r="U182" s="99">
        <v>4.4024999999999999</v>
      </c>
      <c r="V182" s="99">
        <v>1.44</v>
      </c>
      <c r="W182" s="99">
        <v>2.1425000000000001</v>
      </c>
      <c r="X182" s="99">
        <v>1.9699999999999998</v>
      </c>
      <c r="Y182" s="99">
        <v>20.58</v>
      </c>
      <c r="Z182" s="99">
        <v>5.0075000000000003</v>
      </c>
      <c r="AA182" s="99">
        <v>3.165</v>
      </c>
      <c r="AB182" s="99">
        <v>1.1925000000000001</v>
      </c>
      <c r="AC182" s="99">
        <v>3.67</v>
      </c>
      <c r="AD182" s="99">
        <v>2.2974999999999999</v>
      </c>
      <c r="AE182" s="92">
        <v>1499.8899999999999</v>
      </c>
      <c r="AF182" s="92">
        <v>382774.5</v>
      </c>
      <c r="AG182" s="100">
        <v>4.8245000000000431</v>
      </c>
      <c r="AH182" s="92">
        <v>1522.4803983942434</v>
      </c>
      <c r="AI182" s="99">
        <v>156.60561153006</v>
      </c>
      <c r="AJ182" s="99" t="s">
        <v>837</v>
      </c>
      <c r="AK182" s="99" t="s">
        <v>837</v>
      </c>
      <c r="AL182" s="99">
        <v>156.60561153006</v>
      </c>
      <c r="AM182" s="99">
        <v>184.68292499999998</v>
      </c>
      <c r="AN182" s="99">
        <v>54.162499999999994</v>
      </c>
      <c r="AO182" s="101">
        <v>3.5457125</v>
      </c>
      <c r="AP182" s="99">
        <v>126.02250000000001</v>
      </c>
      <c r="AQ182" s="99">
        <v>145.19999999999999</v>
      </c>
      <c r="AR182" s="99">
        <v>136.1</v>
      </c>
      <c r="AS182" s="99">
        <v>8.0500000000000007</v>
      </c>
      <c r="AT182" s="99">
        <v>501.45750000000004</v>
      </c>
      <c r="AU182" s="99">
        <v>4.7700000000000005</v>
      </c>
      <c r="AV182" s="99">
        <v>11.1525</v>
      </c>
      <c r="AW182" s="99">
        <v>4.57</v>
      </c>
      <c r="AX182" s="99">
        <v>25.0625</v>
      </c>
      <c r="AY182" s="99">
        <v>34.024999999999999</v>
      </c>
      <c r="AZ182" s="99">
        <v>3.1525000000000003</v>
      </c>
      <c r="BA182" s="99">
        <v>1.17</v>
      </c>
      <c r="BB182" s="99">
        <v>14.440000000000001</v>
      </c>
      <c r="BC182" s="99">
        <v>51.19</v>
      </c>
      <c r="BD182" s="99">
        <v>28.612500000000001</v>
      </c>
      <c r="BE182" s="99">
        <v>40.03</v>
      </c>
      <c r="BF182" s="99">
        <v>79.555000000000007</v>
      </c>
      <c r="BG182" s="99">
        <v>13.705208333333335</v>
      </c>
      <c r="BH182" s="99">
        <v>13.19</v>
      </c>
      <c r="BI182" s="99">
        <v>20.012499999999999</v>
      </c>
      <c r="BJ182" s="99">
        <v>3.8250000000000002</v>
      </c>
      <c r="BK182" s="99">
        <v>73.782499999999999</v>
      </c>
      <c r="BL182" s="99">
        <v>10.2475</v>
      </c>
      <c r="BM182" s="99">
        <v>10.275</v>
      </c>
    </row>
    <row r="183" spans="1:65" x14ac:dyDescent="0.25">
      <c r="A183" s="13">
        <v>3720500440</v>
      </c>
      <c r="B183" s="14" t="s">
        <v>498</v>
      </c>
      <c r="C183" s="14" t="s">
        <v>504</v>
      </c>
      <c r="D183" s="14" t="s">
        <v>881</v>
      </c>
      <c r="E183" s="99">
        <v>12.946587077374547</v>
      </c>
      <c r="F183" s="99">
        <v>5.7970697400601381</v>
      </c>
      <c r="G183" s="99">
        <v>4.8855576854090543</v>
      </c>
      <c r="H183" s="99">
        <v>1.2631538517343863</v>
      </c>
      <c r="I183" s="99">
        <v>1.076601136952624</v>
      </c>
      <c r="J183" s="99">
        <v>2.7367443103478282</v>
      </c>
      <c r="K183" s="99">
        <v>3.1954441194562069</v>
      </c>
      <c r="L183" s="99">
        <v>1.3639947880648029</v>
      </c>
      <c r="M183" s="99">
        <v>4.142638265478185</v>
      </c>
      <c r="N183" s="99">
        <v>4.9589098865246353</v>
      </c>
      <c r="O183" s="99">
        <v>0.7035770439915342</v>
      </c>
      <c r="P183" s="99">
        <v>1.5882461330816793</v>
      </c>
      <c r="Q183" s="99">
        <v>3.567136548549569</v>
      </c>
      <c r="R183" s="99">
        <v>4.1112187963502835</v>
      </c>
      <c r="S183" s="99">
        <v>5.4696324524380957</v>
      </c>
      <c r="T183" s="99">
        <v>3.7342640270538281</v>
      </c>
      <c r="U183" s="99">
        <v>4.9164323233972667</v>
      </c>
      <c r="V183" s="99">
        <v>1.4806885905093241</v>
      </c>
      <c r="W183" s="99">
        <v>2.1972343692340739</v>
      </c>
      <c r="X183" s="99">
        <v>1.9151124945620281</v>
      </c>
      <c r="Y183" s="99">
        <v>19.602270291087535</v>
      </c>
      <c r="Z183" s="99">
        <v>6.7679335014933386</v>
      </c>
      <c r="AA183" s="99">
        <v>3.2414029448886539</v>
      </c>
      <c r="AB183" s="99">
        <v>1.6579747170122825</v>
      </c>
      <c r="AC183" s="99">
        <v>3.4002801034946035</v>
      </c>
      <c r="AD183" s="99">
        <v>2.3522730693039762</v>
      </c>
      <c r="AE183" s="92">
        <v>1784.4120383176537</v>
      </c>
      <c r="AF183" s="92">
        <v>463181.66581618332</v>
      </c>
      <c r="AG183" s="100">
        <v>5.0835412306144363</v>
      </c>
      <c r="AH183" s="92">
        <v>1898.2992658171042</v>
      </c>
      <c r="AI183" s="99">
        <v>153.50568201931836</v>
      </c>
      <c r="AJ183" s="99" t="s">
        <v>837</v>
      </c>
      <c r="AK183" s="99" t="s">
        <v>837</v>
      </c>
      <c r="AL183" s="99">
        <v>153.50568201931836</v>
      </c>
      <c r="AM183" s="99">
        <v>178.35927562289172</v>
      </c>
      <c r="AN183" s="99">
        <v>42.94898454975786</v>
      </c>
      <c r="AO183" s="101">
        <v>3.7994167699381465</v>
      </c>
      <c r="AP183" s="99">
        <v>116.75809347804619</v>
      </c>
      <c r="AQ183" s="99">
        <v>137.40248173380482</v>
      </c>
      <c r="AR183" s="99">
        <v>160.33947290368951</v>
      </c>
      <c r="AS183" s="99">
        <v>9.8787061573097361</v>
      </c>
      <c r="AT183" s="99">
        <v>337.68252563418582</v>
      </c>
      <c r="AU183" s="99">
        <v>5.6022249927081607</v>
      </c>
      <c r="AV183" s="99">
        <v>10.355949848801981</v>
      </c>
      <c r="AW183" s="99">
        <v>4.8359703301670516</v>
      </c>
      <c r="AX183" s="99">
        <v>24.647122305118682</v>
      </c>
      <c r="AY183" s="99">
        <v>45.489070626459053</v>
      </c>
      <c r="AZ183" s="99">
        <v>3.1329683454114861</v>
      </c>
      <c r="BA183" s="99">
        <v>1.0607112868957072</v>
      </c>
      <c r="BB183" s="99">
        <v>15.601695347649715</v>
      </c>
      <c r="BC183" s="99">
        <v>33.125663950838636</v>
      </c>
      <c r="BD183" s="99">
        <v>23.432704879284344</v>
      </c>
      <c r="BE183" s="99">
        <v>29.622058147159773</v>
      </c>
      <c r="BF183" s="99">
        <v>75.428938731935332</v>
      </c>
      <c r="BG183" s="99">
        <v>9.8361665780337653</v>
      </c>
      <c r="BH183" s="99">
        <v>9.540649770085416</v>
      </c>
      <c r="BI183" s="99">
        <v>17.795428402319619</v>
      </c>
      <c r="BJ183" s="99">
        <v>2.3524452876326643</v>
      </c>
      <c r="BK183" s="99">
        <v>71.84512362536681</v>
      </c>
      <c r="BL183" s="99">
        <v>10.396471692812367</v>
      </c>
      <c r="BM183" s="99">
        <v>11.047957161953825</v>
      </c>
    </row>
    <row r="184" spans="1:65" x14ac:dyDescent="0.25">
      <c r="A184" s="13">
        <v>3739580740</v>
      </c>
      <c r="B184" s="14" t="s">
        <v>498</v>
      </c>
      <c r="C184" s="14" t="s">
        <v>506</v>
      </c>
      <c r="D184" s="14" t="s">
        <v>507</v>
      </c>
      <c r="E184" s="99">
        <v>12.166250000000002</v>
      </c>
      <c r="F184" s="99">
        <v>5.3287499999999994</v>
      </c>
      <c r="G184" s="99">
        <v>4.5062500000000005</v>
      </c>
      <c r="H184" s="99">
        <v>1.2049999999999998</v>
      </c>
      <c r="I184" s="99">
        <v>1.3225000000000002</v>
      </c>
      <c r="J184" s="99">
        <v>2.625</v>
      </c>
      <c r="K184" s="99">
        <v>2.13</v>
      </c>
      <c r="L184" s="99">
        <v>1.1875</v>
      </c>
      <c r="M184" s="99">
        <v>4.0824999999999996</v>
      </c>
      <c r="N184" s="99">
        <v>4.2687499999999998</v>
      </c>
      <c r="O184" s="99">
        <v>0.54999999999999993</v>
      </c>
      <c r="P184" s="99">
        <v>1.57125</v>
      </c>
      <c r="Q184" s="99">
        <v>3.6074999999999999</v>
      </c>
      <c r="R184" s="99">
        <v>4.03</v>
      </c>
      <c r="S184" s="99">
        <v>3.9162500000000002</v>
      </c>
      <c r="T184" s="99">
        <v>2.74</v>
      </c>
      <c r="U184" s="99">
        <v>4.3100000000000005</v>
      </c>
      <c r="V184" s="99">
        <v>1.4350000000000001</v>
      </c>
      <c r="W184" s="99">
        <v>2.0437499999999997</v>
      </c>
      <c r="X184" s="99">
        <v>1.88375</v>
      </c>
      <c r="Y184" s="99">
        <v>19.516249999999999</v>
      </c>
      <c r="Z184" s="99">
        <v>4.2787500000000005</v>
      </c>
      <c r="AA184" s="99">
        <v>3.1837499999999999</v>
      </c>
      <c r="AB184" s="99">
        <v>1.1087499999999999</v>
      </c>
      <c r="AC184" s="99">
        <v>3.3074999999999997</v>
      </c>
      <c r="AD184" s="99">
        <v>2.0637499999999998</v>
      </c>
      <c r="AE184" s="92">
        <v>1643.7325000000001</v>
      </c>
      <c r="AF184" s="92">
        <v>407309</v>
      </c>
      <c r="AG184" s="100">
        <v>5.1150000000000215</v>
      </c>
      <c r="AH184" s="92">
        <v>1674.8637209201963</v>
      </c>
      <c r="AI184" s="99" t="s">
        <v>837</v>
      </c>
      <c r="AJ184" s="99">
        <v>113.64317599806425</v>
      </c>
      <c r="AK184" s="99">
        <v>75.745873858788912</v>
      </c>
      <c r="AL184" s="99">
        <v>189.39</v>
      </c>
      <c r="AM184" s="99">
        <v>184.68292499999998</v>
      </c>
      <c r="AN184" s="99">
        <v>48.44</v>
      </c>
      <c r="AO184" s="101">
        <v>3.7219583333333333</v>
      </c>
      <c r="AP184" s="99">
        <v>113.105</v>
      </c>
      <c r="AQ184" s="99">
        <v>127.0675</v>
      </c>
      <c r="AR184" s="99">
        <v>122.685</v>
      </c>
      <c r="AS184" s="99">
        <v>10.14</v>
      </c>
      <c r="AT184" s="99">
        <v>483.625</v>
      </c>
      <c r="AU184" s="99">
        <v>4.51</v>
      </c>
      <c r="AV184" s="99">
        <v>10.802499999999998</v>
      </c>
      <c r="AW184" s="99">
        <v>4.83</v>
      </c>
      <c r="AX184" s="99">
        <v>24.18</v>
      </c>
      <c r="AY184" s="99">
        <v>50.777500000000003</v>
      </c>
      <c r="AZ184" s="99">
        <v>2.3250000000000002</v>
      </c>
      <c r="BA184" s="99">
        <v>1.05</v>
      </c>
      <c r="BB184" s="99">
        <v>16.022500000000001</v>
      </c>
      <c r="BC184" s="99">
        <v>26.837499999999999</v>
      </c>
      <c r="BD184" s="99">
        <v>21.785</v>
      </c>
      <c r="BE184" s="99">
        <v>30.5</v>
      </c>
      <c r="BF184" s="99">
        <v>95.4375</v>
      </c>
      <c r="BG184" s="99">
        <v>11.5625</v>
      </c>
      <c r="BH184" s="99">
        <v>12.39</v>
      </c>
      <c r="BI184" s="99">
        <v>18.699999999999996</v>
      </c>
      <c r="BJ184" s="99">
        <v>2.6449999999999996</v>
      </c>
      <c r="BK184" s="99">
        <v>44.349999999999994</v>
      </c>
      <c r="BL184" s="99">
        <v>9.8699999999999992</v>
      </c>
      <c r="BM184" s="99">
        <v>11.135</v>
      </c>
    </row>
    <row r="185" spans="1:65" x14ac:dyDescent="0.25">
      <c r="A185" s="13">
        <v>3716740755</v>
      </c>
      <c r="B185" s="14" t="s">
        <v>498</v>
      </c>
      <c r="C185" s="14" t="s">
        <v>501</v>
      </c>
      <c r="D185" s="14" t="s">
        <v>503</v>
      </c>
      <c r="E185" s="99">
        <v>13.596206042410026</v>
      </c>
      <c r="F185" s="99">
        <v>4.9297411298295284</v>
      </c>
      <c r="G185" s="99">
        <v>5.0020233251347115</v>
      </c>
      <c r="H185" s="99">
        <v>1.3438413455245199</v>
      </c>
      <c r="I185" s="99">
        <v>1.1281629252298768</v>
      </c>
      <c r="J185" s="99">
        <v>2.7297920103827797</v>
      </c>
      <c r="K185" s="99">
        <v>2.9094378682784532</v>
      </c>
      <c r="L185" s="99">
        <v>1.3247386942375343</v>
      </c>
      <c r="M185" s="99">
        <v>4.3588473841858182</v>
      </c>
      <c r="N185" s="99">
        <v>3.8853488082106287</v>
      </c>
      <c r="O185" s="99">
        <v>0.60704002109206101</v>
      </c>
      <c r="P185" s="99">
        <v>1.6710591450555083</v>
      </c>
      <c r="Q185" s="99">
        <v>3.8374510447814174</v>
      </c>
      <c r="R185" s="99">
        <v>4.1617656713924953</v>
      </c>
      <c r="S185" s="99">
        <v>5.3379521869001438</v>
      </c>
      <c r="T185" s="99">
        <v>3.1453464598011935</v>
      </c>
      <c r="U185" s="99">
        <v>4.4515172543630204</v>
      </c>
      <c r="V185" s="99">
        <v>1.5047635426463875</v>
      </c>
      <c r="W185" s="99">
        <v>2.1898091704038163</v>
      </c>
      <c r="X185" s="99">
        <v>1.8978408595411647</v>
      </c>
      <c r="Y185" s="99">
        <v>19.588389010747292</v>
      </c>
      <c r="Z185" s="99">
        <v>4.9989015131111891</v>
      </c>
      <c r="AA185" s="99">
        <v>3.6438912104117858</v>
      </c>
      <c r="AB185" s="99">
        <v>1.3522146677214459</v>
      </c>
      <c r="AC185" s="99">
        <v>3.591432993212277</v>
      </c>
      <c r="AD185" s="99">
        <v>2.3348213594059715</v>
      </c>
      <c r="AE185" s="92">
        <v>1324.9669890563036</v>
      </c>
      <c r="AF185" s="92">
        <v>331971.00856605498</v>
      </c>
      <c r="AG185" s="100">
        <v>5.223515119029992</v>
      </c>
      <c r="AH185" s="92">
        <v>1382.4568767726091</v>
      </c>
      <c r="AI185" s="99" t="s">
        <v>837</v>
      </c>
      <c r="AJ185" s="99">
        <v>100.99651289534057</v>
      </c>
      <c r="AK185" s="99">
        <v>83.588779002003676</v>
      </c>
      <c r="AL185" s="99">
        <v>184.59</v>
      </c>
      <c r="AM185" s="99">
        <v>181.29210875205354</v>
      </c>
      <c r="AN185" s="99">
        <v>59.018604219728999</v>
      </c>
      <c r="AO185" s="101">
        <v>3.6375338151616878</v>
      </c>
      <c r="AP185" s="99">
        <v>120.92374170142506</v>
      </c>
      <c r="AQ185" s="99">
        <v>112.35587127284316</v>
      </c>
      <c r="AR185" s="99">
        <v>104.25694040598724</v>
      </c>
      <c r="AS185" s="99">
        <v>10.523645149237293</v>
      </c>
      <c r="AT185" s="99">
        <v>440.16077570009679</v>
      </c>
      <c r="AU185" s="99">
        <v>4.6962195356177823</v>
      </c>
      <c r="AV185" s="99">
        <v>11.434226816163127</v>
      </c>
      <c r="AW185" s="99">
        <v>4.3034488273678351</v>
      </c>
      <c r="AX185" s="99">
        <v>19.107024940113376</v>
      </c>
      <c r="AY185" s="99">
        <v>28.63853059936859</v>
      </c>
      <c r="AZ185" s="99">
        <v>2.6761560717639528</v>
      </c>
      <c r="BA185" s="99">
        <v>1.2160024480492129</v>
      </c>
      <c r="BB185" s="99">
        <v>15.311790944716442</v>
      </c>
      <c r="BC185" s="99">
        <v>25.553175746197383</v>
      </c>
      <c r="BD185" s="99">
        <v>17.14817844642366</v>
      </c>
      <c r="BE185" s="99">
        <v>31.427893330581647</v>
      </c>
      <c r="BF185" s="99">
        <v>77.161443116844708</v>
      </c>
      <c r="BG185" s="99">
        <v>9.2255225846860043</v>
      </c>
      <c r="BH185" s="99">
        <v>9.9014035774599183</v>
      </c>
      <c r="BI185" s="99">
        <v>9.9114387341048342</v>
      </c>
      <c r="BJ185" s="99">
        <v>3.6048407403511611</v>
      </c>
      <c r="BK185" s="99">
        <v>73.969530355639634</v>
      </c>
      <c r="BL185" s="99">
        <v>12.207570266886545</v>
      </c>
      <c r="BM185" s="99">
        <v>11.375968428889884</v>
      </c>
    </row>
    <row r="186" spans="1:65" x14ac:dyDescent="0.25">
      <c r="A186" s="13">
        <v>3749180825</v>
      </c>
      <c r="B186" s="14" t="s">
        <v>498</v>
      </c>
      <c r="C186" s="14" t="s">
        <v>508</v>
      </c>
      <c r="D186" s="14" t="s">
        <v>509</v>
      </c>
      <c r="E186" s="99">
        <v>12.57</v>
      </c>
      <c r="F186" s="99">
        <v>4.9924999999999997</v>
      </c>
      <c r="G186" s="99">
        <v>4.8774999999999995</v>
      </c>
      <c r="H186" s="99">
        <v>1.2474999999999998</v>
      </c>
      <c r="I186" s="99">
        <v>1.1725000000000001</v>
      </c>
      <c r="J186" s="99">
        <v>2.605</v>
      </c>
      <c r="K186" s="99">
        <v>2.5825</v>
      </c>
      <c r="L186" s="99">
        <v>1.3475000000000001</v>
      </c>
      <c r="M186" s="99">
        <v>4.2350000000000003</v>
      </c>
      <c r="N186" s="99">
        <v>3.6775000000000002</v>
      </c>
      <c r="O186" s="99">
        <v>0.64</v>
      </c>
      <c r="P186" s="99">
        <v>1.6325000000000001</v>
      </c>
      <c r="Q186" s="99">
        <v>3.8600000000000003</v>
      </c>
      <c r="R186" s="99">
        <v>3.4425000000000003</v>
      </c>
      <c r="S186" s="99">
        <v>4.9399999999999995</v>
      </c>
      <c r="T186" s="99">
        <v>2.1675</v>
      </c>
      <c r="U186" s="99">
        <v>4.2350000000000003</v>
      </c>
      <c r="V186" s="99">
        <v>1.4275000000000002</v>
      </c>
      <c r="W186" s="99">
        <v>2.4</v>
      </c>
      <c r="X186" s="99">
        <v>1.9674999999999998</v>
      </c>
      <c r="Y186" s="99">
        <v>20.385000000000002</v>
      </c>
      <c r="Z186" s="99">
        <v>4.5600000000000005</v>
      </c>
      <c r="AA186" s="99">
        <v>3.46</v>
      </c>
      <c r="AB186" s="99">
        <v>1.2999999999999998</v>
      </c>
      <c r="AC186" s="99">
        <v>3.2725</v>
      </c>
      <c r="AD186" s="99">
        <v>2.2975000000000003</v>
      </c>
      <c r="AE186" s="92">
        <v>804.68500000000006</v>
      </c>
      <c r="AF186" s="92">
        <v>287461.25</v>
      </c>
      <c r="AG186" s="100">
        <v>5.2109250000000937</v>
      </c>
      <c r="AH186" s="92">
        <v>1197.1414058683288</v>
      </c>
      <c r="AI186" s="99">
        <v>163.43536251499415</v>
      </c>
      <c r="AJ186" s="99" t="s">
        <v>837</v>
      </c>
      <c r="AK186" s="99" t="s">
        <v>837</v>
      </c>
      <c r="AL186" s="99">
        <v>163.43536251499415</v>
      </c>
      <c r="AM186" s="99">
        <v>187.51053749999997</v>
      </c>
      <c r="AN186" s="99">
        <v>16.077500000000001</v>
      </c>
      <c r="AO186" s="101">
        <v>3.6552500000000001</v>
      </c>
      <c r="AP186" s="99">
        <v>170.41749999999999</v>
      </c>
      <c r="AQ186" s="99">
        <v>182.29249999999999</v>
      </c>
      <c r="AR186" s="99">
        <v>129.04249999999999</v>
      </c>
      <c r="AS186" s="99">
        <v>10.555</v>
      </c>
      <c r="AT186" s="99">
        <v>391.92</v>
      </c>
      <c r="AU186" s="99">
        <v>3.5625</v>
      </c>
      <c r="AV186" s="99">
        <v>12.115</v>
      </c>
      <c r="AW186" s="99">
        <v>4.74</v>
      </c>
      <c r="AX186" s="99">
        <v>11.945</v>
      </c>
      <c r="AY186" s="99">
        <v>29.375</v>
      </c>
      <c r="AZ186" s="99">
        <v>2.2675000000000001</v>
      </c>
      <c r="BA186" s="99">
        <v>1.0675000000000001</v>
      </c>
      <c r="BB186" s="99">
        <v>11.365</v>
      </c>
      <c r="BC186" s="99">
        <v>23.197500000000002</v>
      </c>
      <c r="BD186" s="99">
        <v>25.234999999999996</v>
      </c>
      <c r="BE186" s="99">
        <v>29.427499999999998</v>
      </c>
      <c r="BF186" s="99">
        <v>90</v>
      </c>
      <c r="BG186" s="99">
        <v>16.546875</v>
      </c>
      <c r="BH186" s="99">
        <v>6.125</v>
      </c>
      <c r="BI186" s="99">
        <v>24</v>
      </c>
      <c r="BJ186" s="99">
        <v>2.34</v>
      </c>
      <c r="BK186" s="99">
        <v>77.872500000000002</v>
      </c>
      <c r="BL186" s="99">
        <v>10.469999999999999</v>
      </c>
      <c r="BM186" s="99">
        <v>13.8575</v>
      </c>
    </row>
    <row r="187" spans="1:65" x14ac:dyDescent="0.25">
      <c r="A187" s="13">
        <v>3749180950</v>
      </c>
      <c r="B187" s="14" t="s">
        <v>498</v>
      </c>
      <c r="C187" s="14" t="s">
        <v>508</v>
      </c>
      <c r="D187" s="14" t="s">
        <v>510</v>
      </c>
      <c r="E187" s="99">
        <v>13.0825</v>
      </c>
      <c r="F187" s="99">
        <v>5.1725000000000003</v>
      </c>
      <c r="G187" s="99">
        <v>4.5949999999999998</v>
      </c>
      <c r="H187" s="99">
        <v>1.1824999999999999</v>
      </c>
      <c r="I187" s="99">
        <v>1.1800000000000002</v>
      </c>
      <c r="J187" s="99">
        <v>2.8574999999999999</v>
      </c>
      <c r="K187" s="99">
        <v>2.915</v>
      </c>
      <c r="L187" s="99">
        <v>1.2849999999999999</v>
      </c>
      <c r="M187" s="99">
        <v>4</v>
      </c>
      <c r="N187" s="99">
        <v>4.9124999999999996</v>
      </c>
      <c r="O187" s="99">
        <v>0.61</v>
      </c>
      <c r="P187" s="99">
        <v>1.6274999999999999</v>
      </c>
      <c r="Q187" s="99">
        <v>3.7349999999999999</v>
      </c>
      <c r="R187" s="99">
        <v>4.1099999999999994</v>
      </c>
      <c r="S187" s="99">
        <v>4.8125</v>
      </c>
      <c r="T187" s="99">
        <v>2.94</v>
      </c>
      <c r="U187" s="99">
        <v>5.0625</v>
      </c>
      <c r="V187" s="99">
        <v>1.5074999999999998</v>
      </c>
      <c r="W187" s="99">
        <v>2.0625</v>
      </c>
      <c r="X187" s="99">
        <v>1.9725000000000001</v>
      </c>
      <c r="Y187" s="99">
        <v>20.329999999999998</v>
      </c>
      <c r="Z187" s="99">
        <v>5.74</v>
      </c>
      <c r="AA187" s="99">
        <v>3.1875</v>
      </c>
      <c r="AB187" s="99">
        <v>1.53</v>
      </c>
      <c r="AC187" s="99">
        <v>3.5625</v>
      </c>
      <c r="AD187" s="99">
        <v>2.2725</v>
      </c>
      <c r="AE187" s="92">
        <v>1301.605</v>
      </c>
      <c r="AF187" s="92">
        <v>327125</v>
      </c>
      <c r="AG187" s="100">
        <v>5.3354166666666645</v>
      </c>
      <c r="AH187" s="92">
        <v>1377.5734810786344</v>
      </c>
      <c r="AI187" s="99">
        <v>158.81509752918197</v>
      </c>
      <c r="AJ187" s="99" t="s">
        <v>837</v>
      </c>
      <c r="AK187" s="99" t="s">
        <v>837</v>
      </c>
      <c r="AL187" s="99">
        <v>158.81509752918197</v>
      </c>
      <c r="AM187" s="99">
        <v>182.51396249999999</v>
      </c>
      <c r="AN187" s="99">
        <v>51.75</v>
      </c>
      <c r="AO187" s="101">
        <v>3.5972749999999998</v>
      </c>
      <c r="AP187" s="99">
        <v>138.5</v>
      </c>
      <c r="AQ187" s="99">
        <v>144.1575</v>
      </c>
      <c r="AR187" s="99">
        <v>131</v>
      </c>
      <c r="AS187" s="99">
        <v>10.2875</v>
      </c>
      <c r="AT187" s="99">
        <v>537.13249999999994</v>
      </c>
      <c r="AU187" s="99">
        <v>4.5125000000000002</v>
      </c>
      <c r="AV187" s="99">
        <v>11.4375</v>
      </c>
      <c r="AW187" s="99">
        <v>4.38</v>
      </c>
      <c r="AX187" s="99">
        <v>20.625</v>
      </c>
      <c r="AY187" s="99">
        <v>47.917500000000004</v>
      </c>
      <c r="AZ187" s="99">
        <v>2.4624999999999999</v>
      </c>
      <c r="BA187" s="99">
        <v>1.0525</v>
      </c>
      <c r="BB187" s="99">
        <v>13.452500000000001</v>
      </c>
      <c r="BC187" s="99">
        <v>35.622500000000002</v>
      </c>
      <c r="BD187" s="99">
        <v>29.625</v>
      </c>
      <c r="BE187" s="99">
        <v>34.344999999999999</v>
      </c>
      <c r="BF187" s="99">
        <v>147.875</v>
      </c>
      <c r="BG187" s="99">
        <v>10.122083333333334</v>
      </c>
      <c r="BH187" s="99">
        <v>12.5375</v>
      </c>
      <c r="BI187" s="99">
        <v>20</v>
      </c>
      <c r="BJ187" s="99">
        <v>2.5974999999999997</v>
      </c>
      <c r="BK187" s="99">
        <v>68.75</v>
      </c>
      <c r="BL187" s="99">
        <v>10.504999999999999</v>
      </c>
      <c r="BM187" s="99">
        <v>12.362500000000001</v>
      </c>
    </row>
    <row r="188" spans="1:65" x14ac:dyDescent="0.25">
      <c r="A188" s="13">
        <v>3813900200</v>
      </c>
      <c r="B188" s="14" t="s">
        <v>511</v>
      </c>
      <c r="C188" s="14" t="s">
        <v>512</v>
      </c>
      <c r="D188" s="14" t="s">
        <v>513</v>
      </c>
      <c r="E188" s="99">
        <v>13.975</v>
      </c>
      <c r="F188" s="99">
        <v>5.1974999999999998</v>
      </c>
      <c r="G188" s="99">
        <v>5.335</v>
      </c>
      <c r="H188" s="99">
        <v>1.5425</v>
      </c>
      <c r="I188" s="99">
        <v>1.1199999999999999</v>
      </c>
      <c r="J188" s="99">
        <v>3.1150000000000002</v>
      </c>
      <c r="K188" s="99">
        <v>2.7549999999999999</v>
      </c>
      <c r="L188" s="99">
        <v>1.365</v>
      </c>
      <c r="M188" s="99">
        <v>3.8250000000000002</v>
      </c>
      <c r="N188" s="99">
        <v>3.48</v>
      </c>
      <c r="O188" s="99">
        <v>0.69023863633749993</v>
      </c>
      <c r="P188" s="99">
        <v>1.895</v>
      </c>
      <c r="Q188" s="99">
        <v>4.2024999999999997</v>
      </c>
      <c r="R188" s="99">
        <v>4.2025000000000006</v>
      </c>
      <c r="S188" s="99">
        <v>5.45</v>
      </c>
      <c r="T188" s="99">
        <v>2.9299999999999997</v>
      </c>
      <c r="U188" s="99">
        <v>4.9450000000000003</v>
      </c>
      <c r="V188" s="99">
        <v>1.6425000000000001</v>
      </c>
      <c r="W188" s="99">
        <v>2.2875000000000001</v>
      </c>
      <c r="X188" s="99">
        <v>2.2075</v>
      </c>
      <c r="Y188" s="99">
        <v>20.567500000000003</v>
      </c>
      <c r="Z188" s="99">
        <v>5.25</v>
      </c>
      <c r="AA188" s="99">
        <v>3.1850000000000001</v>
      </c>
      <c r="AB188" s="99">
        <v>1.345</v>
      </c>
      <c r="AC188" s="99">
        <v>3.4450000000000003</v>
      </c>
      <c r="AD188" s="99">
        <v>2.2999999999999998</v>
      </c>
      <c r="AE188" s="92">
        <v>1042.9475</v>
      </c>
      <c r="AF188" s="92">
        <v>502419.25</v>
      </c>
      <c r="AG188" s="100">
        <v>5.3167500000001047</v>
      </c>
      <c r="AH188" s="92">
        <v>2095.6161924269491</v>
      </c>
      <c r="AI188" s="99" t="s">
        <v>837</v>
      </c>
      <c r="AJ188" s="99">
        <v>76.724296645833334</v>
      </c>
      <c r="AK188" s="99">
        <v>93.076831089830648</v>
      </c>
      <c r="AL188" s="99">
        <v>169.8</v>
      </c>
      <c r="AM188" s="99">
        <v>192.54303750000003</v>
      </c>
      <c r="AN188" s="99">
        <v>48.1325</v>
      </c>
      <c r="AO188" s="101">
        <v>3.71875</v>
      </c>
      <c r="AP188" s="99">
        <v>122.75</v>
      </c>
      <c r="AQ188" s="99">
        <v>177.1925</v>
      </c>
      <c r="AR188" s="99">
        <v>104.1875</v>
      </c>
      <c r="AS188" s="99">
        <v>10.914999999999999</v>
      </c>
      <c r="AT188" s="99">
        <v>540.93500000000006</v>
      </c>
      <c r="AU188" s="99">
        <v>5.0150000000000006</v>
      </c>
      <c r="AV188" s="99">
        <v>11.307500000000001</v>
      </c>
      <c r="AW188" s="99">
        <v>4.3100000000000005</v>
      </c>
      <c r="AX188" s="99">
        <v>21.512499999999999</v>
      </c>
      <c r="AY188" s="99">
        <v>41.03</v>
      </c>
      <c r="AZ188" s="99">
        <v>2.8424999999999998</v>
      </c>
      <c r="BA188" s="99">
        <v>1.3875</v>
      </c>
      <c r="BB188" s="99">
        <v>12.3325</v>
      </c>
      <c r="BC188" s="99">
        <v>37.495000000000005</v>
      </c>
      <c r="BD188" s="99">
        <v>25.122499999999999</v>
      </c>
      <c r="BE188" s="99">
        <v>44.515000000000001</v>
      </c>
      <c r="BF188" s="99">
        <v>78.5</v>
      </c>
      <c r="BG188" s="99">
        <v>10.99</v>
      </c>
      <c r="BH188" s="99">
        <v>11</v>
      </c>
      <c r="BI188" s="99">
        <v>16.625</v>
      </c>
      <c r="BJ188" s="99">
        <v>3.06</v>
      </c>
      <c r="BK188" s="99">
        <v>52.375</v>
      </c>
      <c r="BL188" s="99">
        <v>10.21625</v>
      </c>
      <c r="BM188" s="99">
        <v>11.335000000000001</v>
      </c>
    </row>
    <row r="189" spans="1:65" x14ac:dyDescent="0.25">
      <c r="A189" s="13">
        <v>3822020400</v>
      </c>
      <c r="B189" s="14" t="s">
        <v>511</v>
      </c>
      <c r="C189" s="14" t="s">
        <v>904</v>
      </c>
      <c r="D189" s="14" t="s">
        <v>905</v>
      </c>
      <c r="E189" s="99">
        <v>13.830682318437017</v>
      </c>
      <c r="F189" s="99">
        <v>5.0868636462428469</v>
      </c>
      <c r="G189" s="99">
        <v>5.0472677770707648</v>
      </c>
      <c r="H189" s="99">
        <v>1.4204640209423987</v>
      </c>
      <c r="I189" s="99">
        <v>1.1027091992886744</v>
      </c>
      <c r="J189" s="99">
        <v>2.9709850600073349</v>
      </c>
      <c r="K189" s="99">
        <v>2.8033480060630831</v>
      </c>
      <c r="L189" s="99">
        <v>1.4301545903168047</v>
      </c>
      <c r="M189" s="99">
        <v>4.2857495808691457</v>
      </c>
      <c r="N189" s="99">
        <v>3.3476108304956771</v>
      </c>
      <c r="O189" s="99">
        <v>0.55405343011622388</v>
      </c>
      <c r="P189" s="99">
        <v>1.8390385738129233</v>
      </c>
      <c r="Q189" s="99">
        <v>3.85892836908954</v>
      </c>
      <c r="R189" s="99">
        <v>3.9722050050979005</v>
      </c>
      <c r="S189" s="99">
        <v>5.3015971926767511</v>
      </c>
      <c r="T189" s="99">
        <v>3.0185225840029029</v>
      </c>
      <c r="U189" s="99">
        <v>4.7117192979922233</v>
      </c>
      <c r="V189" s="99">
        <v>1.5070671155243431</v>
      </c>
      <c r="W189" s="99">
        <v>2.1735386999731752</v>
      </c>
      <c r="X189" s="99">
        <v>2.0245582783864648</v>
      </c>
      <c r="Y189" s="99">
        <v>19.013167589445452</v>
      </c>
      <c r="Z189" s="99">
        <v>6.0613396554784833</v>
      </c>
      <c r="AA189" s="99">
        <v>3.1410567895005683</v>
      </c>
      <c r="AB189" s="99">
        <v>1.4785136102357164</v>
      </c>
      <c r="AC189" s="99">
        <v>3.2128740325613592</v>
      </c>
      <c r="AD189" s="99">
        <v>2.1773590658589788</v>
      </c>
      <c r="AE189" s="92">
        <v>1566.3324731777818</v>
      </c>
      <c r="AF189" s="92">
        <v>321700.34757724195</v>
      </c>
      <c r="AG189" s="100">
        <v>5.5884937196291551</v>
      </c>
      <c r="AH189" s="92">
        <v>1405.4035996408991</v>
      </c>
      <c r="AI189" s="99" t="s">
        <v>837</v>
      </c>
      <c r="AJ189" s="99">
        <v>77.288863846833451</v>
      </c>
      <c r="AK189" s="99">
        <v>109.51157465507664</v>
      </c>
      <c r="AL189" s="99">
        <v>186.8</v>
      </c>
      <c r="AM189" s="99">
        <v>191.4683020821287</v>
      </c>
      <c r="AN189" s="99">
        <v>61.887138564296556</v>
      </c>
      <c r="AO189" s="101">
        <v>3.4975581591220744</v>
      </c>
      <c r="AP189" s="99">
        <v>98.692949173932192</v>
      </c>
      <c r="AQ189" s="99">
        <v>169.95195166067739</v>
      </c>
      <c r="AR189" s="99">
        <v>109.92108918528581</v>
      </c>
      <c r="AS189" s="99">
        <v>10.132117775026577</v>
      </c>
      <c r="AT189" s="99">
        <v>455.75965193146186</v>
      </c>
      <c r="AU189" s="99">
        <v>5.401444016873409</v>
      </c>
      <c r="AV189" s="99">
        <v>12.731466506421004</v>
      </c>
      <c r="AW189" s="99">
        <v>4.6502970447625476</v>
      </c>
      <c r="AX189" s="99">
        <v>26.913871627262896</v>
      </c>
      <c r="AY189" s="99">
        <v>37.047879728169107</v>
      </c>
      <c r="AZ189" s="99">
        <v>3.1631061931572693</v>
      </c>
      <c r="BA189" s="99">
        <v>1.2370390966631999</v>
      </c>
      <c r="BB189" s="99">
        <v>19.4491053227026</v>
      </c>
      <c r="BC189" s="99">
        <v>37.902994243604724</v>
      </c>
      <c r="BD189" s="99">
        <v>46.505674988094562</v>
      </c>
      <c r="BE189" s="99">
        <v>36.644730299458743</v>
      </c>
      <c r="BF189" s="99">
        <v>107.13292524225974</v>
      </c>
      <c r="BG189" s="99">
        <v>8.2064796112618019</v>
      </c>
      <c r="BH189" s="99">
        <v>11.97120705850106</v>
      </c>
      <c r="BI189" s="99">
        <v>18.281504713388458</v>
      </c>
      <c r="BJ189" s="99">
        <v>2.6120083883295577</v>
      </c>
      <c r="BK189" s="99">
        <v>59.772782007829491</v>
      </c>
      <c r="BL189" s="99">
        <v>10.208844244617838</v>
      </c>
      <c r="BM189" s="99">
        <v>10.074585294003871</v>
      </c>
    </row>
    <row r="190" spans="1:65" x14ac:dyDescent="0.25">
      <c r="A190" s="13">
        <v>3824220500</v>
      </c>
      <c r="B190" s="14" t="s">
        <v>511</v>
      </c>
      <c r="C190" s="14" t="s">
        <v>514</v>
      </c>
      <c r="D190" s="14" t="s">
        <v>515</v>
      </c>
      <c r="E190" s="99">
        <v>13.907499999999999</v>
      </c>
      <c r="F190" s="99">
        <v>5.0299999999999994</v>
      </c>
      <c r="G190" s="99">
        <v>4.5425000000000004</v>
      </c>
      <c r="H190" s="99">
        <v>1.6524999999999999</v>
      </c>
      <c r="I190" s="99">
        <v>1.0525</v>
      </c>
      <c r="J190" s="99">
        <v>3.0350000000000001</v>
      </c>
      <c r="K190" s="99">
        <v>2.8774999999999999</v>
      </c>
      <c r="L190" s="99">
        <v>1.4875</v>
      </c>
      <c r="M190" s="99">
        <v>4.4225000000000003</v>
      </c>
      <c r="N190" s="99">
        <v>3.16</v>
      </c>
      <c r="O190" s="99">
        <v>0.64477272725000001</v>
      </c>
      <c r="P190" s="99">
        <v>1.8174999999999999</v>
      </c>
      <c r="Q190" s="99">
        <v>3.8299999999999996</v>
      </c>
      <c r="R190" s="99">
        <v>4.0775000000000006</v>
      </c>
      <c r="S190" s="99">
        <v>5.1974999999999998</v>
      </c>
      <c r="T190" s="99">
        <v>2.7324999999999999</v>
      </c>
      <c r="U190" s="99">
        <v>4.0425000000000004</v>
      </c>
      <c r="V190" s="99">
        <v>1.3</v>
      </c>
      <c r="W190" s="99">
        <v>2.1524999999999999</v>
      </c>
      <c r="X190" s="99">
        <v>1.74</v>
      </c>
      <c r="Y190" s="99">
        <v>20.372500000000002</v>
      </c>
      <c r="Z190" s="99">
        <v>5.1025000000000009</v>
      </c>
      <c r="AA190" s="99">
        <v>3.1874999999999996</v>
      </c>
      <c r="AB190" s="99">
        <v>1.2849999999999999</v>
      </c>
      <c r="AC190" s="99">
        <v>3.0674999999999999</v>
      </c>
      <c r="AD190" s="99">
        <v>2.17</v>
      </c>
      <c r="AE190" s="92">
        <v>1184.25</v>
      </c>
      <c r="AF190" s="92">
        <v>411412</v>
      </c>
      <c r="AG190" s="100">
        <v>5.1345833333333868</v>
      </c>
      <c r="AH190" s="92">
        <v>1681.5257933381313</v>
      </c>
      <c r="AI190" s="99" t="s">
        <v>837</v>
      </c>
      <c r="AJ190" s="99">
        <v>101.44017739145634</v>
      </c>
      <c r="AK190" s="99">
        <v>78.830025363853963</v>
      </c>
      <c r="AL190" s="99">
        <v>180.26999999999998</v>
      </c>
      <c r="AM190" s="99">
        <v>193.81950000000001</v>
      </c>
      <c r="AN190" s="99">
        <v>58.942500000000003</v>
      </c>
      <c r="AO190" s="101">
        <v>3.5704374999999997</v>
      </c>
      <c r="AP190" s="99">
        <v>137.79500000000002</v>
      </c>
      <c r="AQ190" s="99">
        <v>191.25</v>
      </c>
      <c r="AR190" s="99">
        <v>84.582499999999996</v>
      </c>
      <c r="AS190" s="99">
        <v>9.81</v>
      </c>
      <c r="AT190" s="99">
        <v>489.39249999999998</v>
      </c>
      <c r="AU190" s="99">
        <v>6.415</v>
      </c>
      <c r="AV190" s="99">
        <v>10.49</v>
      </c>
      <c r="AW190" s="99">
        <v>4.4050000000000002</v>
      </c>
      <c r="AX190" s="99">
        <v>21.934999999999999</v>
      </c>
      <c r="AY190" s="99">
        <v>36.875</v>
      </c>
      <c r="AZ190" s="99">
        <v>2.4824999999999999</v>
      </c>
      <c r="BA190" s="99">
        <v>1.5375000000000001</v>
      </c>
      <c r="BB190" s="99">
        <v>11.382499999999999</v>
      </c>
      <c r="BC190" s="99">
        <v>19.52</v>
      </c>
      <c r="BD190" s="99">
        <v>19.747500000000002</v>
      </c>
      <c r="BE190" s="99">
        <v>22.67</v>
      </c>
      <c r="BF190" s="99">
        <v>80</v>
      </c>
      <c r="BG190" s="99">
        <v>8.3333333333333339</v>
      </c>
      <c r="BH190" s="99">
        <v>8.0950000000000006</v>
      </c>
      <c r="BI190" s="99">
        <v>17.375</v>
      </c>
      <c r="BJ190" s="99">
        <v>2.4924999999999997</v>
      </c>
      <c r="BK190" s="99">
        <v>57.375</v>
      </c>
      <c r="BL190" s="99">
        <v>9.06</v>
      </c>
      <c r="BM190" s="99">
        <v>10.765000000000001</v>
      </c>
    </row>
    <row r="191" spans="1:65" x14ac:dyDescent="0.25">
      <c r="A191" s="13">
        <v>3833500800</v>
      </c>
      <c r="B191" s="14" t="s">
        <v>511</v>
      </c>
      <c r="C191" s="14" t="s">
        <v>516</v>
      </c>
      <c r="D191" s="14" t="s">
        <v>517</v>
      </c>
      <c r="E191" s="99">
        <v>15.465000000000002</v>
      </c>
      <c r="F191" s="99">
        <v>4.9474999999999998</v>
      </c>
      <c r="G191" s="99">
        <v>5.6574999999999998</v>
      </c>
      <c r="H191" s="99">
        <v>1.665</v>
      </c>
      <c r="I191" s="99">
        <v>1.1624999999999999</v>
      </c>
      <c r="J191" s="99">
        <v>3.0724999999999998</v>
      </c>
      <c r="K191" s="99">
        <v>2.8250000000000002</v>
      </c>
      <c r="L191" s="99">
        <v>1.88</v>
      </c>
      <c r="M191" s="99">
        <v>4.1025</v>
      </c>
      <c r="N191" s="99">
        <v>3.2075</v>
      </c>
      <c r="O191" s="99">
        <v>0.55680681816250011</v>
      </c>
      <c r="P191" s="99">
        <v>1.7774999999999999</v>
      </c>
      <c r="Q191" s="99">
        <v>4.05</v>
      </c>
      <c r="R191" s="99">
        <v>4.42</v>
      </c>
      <c r="S191" s="99">
        <v>5.15</v>
      </c>
      <c r="T191" s="99">
        <v>2.8374999999999999</v>
      </c>
      <c r="U191" s="99">
        <v>5.0749999999999993</v>
      </c>
      <c r="V191" s="99">
        <v>1.6674999999999998</v>
      </c>
      <c r="W191" s="99">
        <v>2.3174999999999999</v>
      </c>
      <c r="X191" s="99">
        <v>2.3225000000000002</v>
      </c>
      <c r="Y191" s="99">
        <v>20.524999999999999</v>
      </c>
      <c r="Z191" s="99">
        <v>5.2649999999999997</v>
      </c>
      <c r="AA191" s="99">
        <v>3.1924999999999999</v>
      </c>
      <c r="AB191" s="99">
        <v>1.5449999999999999</v>
      </c>
      <c r="AC191" s="99">
        <v>3.7725</v>
      </c>
      <c r="AD191" s="99">
        <v>2.2925000000000004</v>
      </c>
      <c r="AE191" s="92">
        <v>1006.7</v>
      </c>
      <c r="AF191" s="92">
        <v>385839.5</v>
      </c>
      <c r="AG191" s="100">
        <v>5.0282291666667396</v>
      </c>
      <c r="AH191" s="92">
        <v>1566.5197104350436</v>
      </c>
      <c r="AI191" s="99" t="s">
        <v>837</v>
      </c>
      <c r="AJ191" s="99">
        <v>89.515529463017359</v>
      </c>
      <c r="AK191" s="99">
        <v>97.007367746305334</v>
      </c>
      <c r="AL191" s="99">
        <v>186.53</v>
      </c>
      <c r="AM191" s="99">
        <v>193.08292499999999</v>
      </c>
      <c r="AN191" s="99">
        <v>73.474999999999994</v>
      </c>
      <c r="AO191" s="101">
        <v>3.6202083333333333</v>
      </c>
      <c r="AP191" s="99">
        <v>120.05</v>
      </c>
      <c r="AQ191" s="99">
        <v>162.36250000000001</v>
      </c>
      <c r="AR191" s="99">
        <v>112.605</v>
      </c>
      <c r="AS191" s="99">
        <v>10.58</v>
      </c>
      <c r="AT191" s="99">
        <v>558.125</v>
      </c>
      <c r="AU191" s="99">
        <v>5.3900000000000006</v>
      </c>
      <c r="AV191" s="99">
        <v>11.105</v>
      </c>
      <c r="AW191" s="99">
        <v>4.99</v>
      </c>
      <c r="AX191" s="99">
        <v>19.75</v>
      </c>
      <c r="AY191" s="99">
        <v>43.3125</v>
      </c>
      <c r="AZ191" s="99">
        <v>2.6950000000000003</v>
      </c>
      <c r="BA191" s="99">
        <v>1.3624999999999998</v>
      </c>
      <c r="BB191" s="99">
        <v>16.9925</v>
      </c>
      <c r="BC191" s="99">
        <v>42.5</v>
      </c>
      <c r="BD191" s="99">
        <v>44.917500000000004</v>
      </c>
      <c r="BE191" s="99">
        <v>47</v>
      </c>
      <c r="BF191" s="99">
        <v>84.582499999999996</v>
      </c>
      <c r="BG191" s="99">
        <v>19.009999999999998</v>
      </c>
      <c r="BH191" s="99">
        <v>13.29</v>
      </c>
      <c r="BI191" s="99">
        <v>5.75</v>
      </c>
      <c r="BJ191" s="99">
        <v>2.7125000000000004</v>
      </c>
      <c r="BK191" s="99">
        <v>54.292500000000004</v>
      </c>
      <c r="BL191" s="99">
        <v>9.3262499999999999</v>
      </c>
      <c r="BM191" s="99">
        <v>12.452500000000001</v>
      </c>
    </row>
    <row r="192" spans="1:65" x14ac:dyDescent="0.25">
      <c r="A192" s="13">
        <v>3910420100</v>
      </c>
      <c r="B192" s="14" t="s">
        <v>518</v>
      </c>
      <c r="C192" s="14" t="s">
        <v>882</v>
      </c>
      <c r="D192" s="14" t="s">
        <v>883</v>
      </c>
      <c r="E192" s="99">
        <v>12.902301244900894</v>
      </c>
      <c r="F192" s="99">
        <v>4.985572093235028</v>
      </c>
      <c r="G192" s="99">
        <v>4.2907289954670844</v>
      </c>
      <c r="H192" s="99">
        <v>1.2336349083532765</v>
      </c>
      <c r="I192" s="99">
        <v>0.95402213277528269</v>
      </c>
      <c r="J192" s="99">
        <v>2.7835355317497239</v>
      </c>
      <c r="K192" s="99">
        <v>3.6845875769630823</v>
      </c>
      <c r="L192" s="99">
        <v>1.4732630938418108</v>
      </c>
      <c r="M192" s="99">
        <v>4.3105280964421269</v>
      </c>
      <c r="N192" s="99">
        <v>5.9591588284328001</v>
      </c>
      <c r="O192" s="99">
        <v>0.61349308778999612</v>
      </c>
      <c r="P192" s="99">
        <v>1.2192719315212575</v>
      </c>
      <c r="Q192" s="99">
        <v>5.0099866871958838</v>
      </c>
      <c r="R192" s="99">
        <v>4.578796657964789</v>
      </c>
      <c r="S192" s="99">
        <v>6.4721007747782693</v>
      </c>
      <c r="T192" s="99">
        <v>3.0987995592527158</v>
      </c>
      <c r="U192" s="99">
        <v>4.8464459272955889</v>
      </c>
      <c r="V192" s="99">
        <v>1.4721409508687322</v>
      </c>
      <c r="W192" s="99">
        <v>2.4678797191675694</v>
      </c>
      <c r="X192" s="99">
        <v>2.1891676641396018</v>
      </c>
      <c r="Y192" s="99">
        <v>20.736958470395233</v>
      </c>
      <c r="Z192" s="99">
        <v>5.6034924922164526</v>
      </c>
      <c r="AA192" s="99">
        <v>3.5999897683893263</v>
      </c>
      <c r="AB192" s="99">
        <v>1.8627284560300421</v>
      </c>
      <c r="AC192" s="99">
        <v>3.0567335814074728</v>
      </c>
      <c r="AD192" s="99">
        <v>3.0879710649020957</v>
      </c>
      <c r="AE192" s="92">
        <v>1055.9630257721199</v>
      </c>
      <c r="AF192" s="92">
        <v>239828.72005909821</v>
      </c>
      <c r="AG192" s="100">
        <v>5.2334066818773799</v>
      </c>
      <c r="AH192" s="92">
        <v>998.503851095144</v>
      </c>
      <c r="AI192" s="99" t="s">
        <v>837</v>
      </c>
      <c r="AJ192" s="99">
        <v>81.61202668700075</v>
      </c>
      <c r="AK192" s="99">
        <v>46.04238536082962</v>
      </c>
      <c r="AL192" s="99">
        <v>127.65</v>
      </c>
      <c r="AM192" s="99">
        <v>185.30715521961793</v>
      </c>
      <c r="AN192" s="99">
        <v>54.512829011767145</v>
      </c>
      <c r="AO192" s="101">
        <v>3.9066233360494653</v>
      </c>
      <c r="AP192" s="99">
        <v>107.14153777943449</v>
      </c>
      <c r="AQ192" s="99">
        <v>100.97725733780062</v>
      </c>
      <c r="AR192" s="99">
        <v>100.68563593962664</v>
      </c>
      <c r="AS192" s="99">
        <v>10.712128665755388</v>
      </c>
      <c r="AT192" s="99">
        <v>345.32293240049842</v>
      </c>
      <c r="AU192" s="99">
        <v>5.9984651372608706</v>
      </c>
      <c r="AV192" s="99">
        <v>10.475401993909625</v>
      </c>
      <c r="AW192" s="99">
        <v>5.1722720061260228</v>
      </c>
      <c r="AX192" s="99">
        <v>15.898932548907577</v>
      </c>
      <c r="AY192" s="99">
        <v>39.482219703564596</v>
      </c>
      <c r="AZ192" s="99">
        <v>2.5914514101653467</v>
      </c>
      <c r="BA192" s="99">
        <v>1.2907515592029064</v>
      </c>
      <c r="BB192" s="99">
        <v>20.17715323310847</v>
      </c>
      <c r="BC192" s="99">
        <v>29.179353801093935</v>
      </c>
      <c r="BD192" s="99">
        <v>17.489591751254842</v>
      </c>
      <c r="BE192" s="99">
        <v>21.25013879065267</v>
      </c>
      <c r="BF192" s="99">
        <v>73.144840897678677</v>
      </c>
      <c r="BG192" s="99">
        <v>12.458723754457193</v>
      </c>
      <c r="BH192" s="99">
        <v>9.7211234757226155</v>
      </c>
      <c r="BI192" s="99">
        <v>15.960338448433703</v>
      </c>
      <c r="BJ192" s="99">
        <v>3.3495249112607199</v>
      </c>
      <c r="BK192" s="99">
        <v>47.938482702376959</v>
      </c>
      <c r="BL192" s="99">
        <v>10.072829292663476</v>
      </c>
      <c r="BM192" s="99">
        <v>12.519701654323821</v>
      </c>
    </row>
    <row r="193" spans="1:65" x14ac:dyDescent="0.25">
      <c r="A193" s="13">
        <v>3911740200</v>
      </c>
      <c r="B193" s="14" t="s">
        <v>518</v>
      </c>
      <c r="C193" s="14" t="s">
        <v>884</v>
      </c>
      <c r="D193" s="14" t="s">
        <v>885</v>
      </c>
      <c r="E193" s="99">
        <v>14.590824117597698</v>
      </c>
      <c r="F193" s="99">
        <v>5.1154567369465624</v>
      </c>
      <c r="G193" s="99">
        <v>4.3289537526650088</v>
      </c>
      <c r="H193" s="99">
        <v>2.7828508397736704</v>
      </c>
      <c r="I193" s="99">
        <v>1.5645962977514634</v>
      </c>
      <c r="J193" s="99">
        <v>3.0747003363260546</v>
      </c>
      <c r="K193" s="99">
        <v>2.8610980898481246</v>
      </c>
      <c r="L193" s="99">
        <v>1.7501179034228218</v>
      </c>
      <c r="M193" s="99">
        <v>4.5313346581752416</v>
      </c>
      <c r="N193" s="99">
        <v>4.5464700911415523</v>
      </c>
      <c r="O193" s="99">
        <v>0.7070767791477921</v>
      </c>
      <c r="P193" s="99">
        <v>2.1311643845077448</v>
      </c>
      <c r="Q193" s="99">
        <v>4.2144500487753653</v>
      </c>
      <c r="R193" s="99">
        <v>4.2422704002524547</v>
      </c>
      <c r="S193" s="99">
        <v>5.8039486146701886</v>
      </c>
      <c r="T193" s="99">
        <v>3.368260390492082</v>
      </c>
      <c r="U193" s="99">
        <v>4.4093916853551036</v>
      </c>
      <c r="V193" s="99">
        <v>1.7960119600598534</v>
      </c>
      <c r="W193" s="99">
        <v>2.4876227569209099</v>
      </c>
      <c r="X193" s="99">
        <v>2.3265631242320453</v>
      </c>
      <c r="Y193" s="99">
        <v>21.890106826401055</v>
      </c>
      <c r="Z193" s="99">
        <v>6.6037516256175675</v>
      </c>
      <c r="AA193" s="99">
        <v>3.4765072697374499</v>
      </c>
      <c r="AB193" s="99">
        <v>2.0812608447263043</v>
      </c>
      <c r="AC193" s="99">
        <v>2.8376842693847872</v>
      </c>
      <c r="AD193" s="99">
        <v>2.2204474212506708</v>
      </c>
      <c r="AE193" s="92">
        <v>887.0030555670545</v>
      </c>
      <c r="AF193" s="92">
        <v>232219.81546719442</v>
      </c>
      <c r="AG193" s="100">
        <v>5.2911280791039355</v>
      </c>
      <c r="AH193" s="92">
        <v>973.26793097113671</v>
      </c>
      <c r="AI193" s="99" t="s">
        <v>837</v>
      </c>
      <c r="AJ193" s="99">
        <v>82.864431450133253</v>
      </c>
      <c r="AK193" s="99">
        <v>63.712402970789604</v>
      </c>
      <c r="AL193" s="99">
        <v>146.57</v>
      </c>
      <c r="AM193" s="99">
        <v>175.40700010649607</v>
      </c>
      <c r="AN193" s="99">
        <v>45.6593059946469</v>
      </c>
      <c r="AO193" s="101">
        <v>3.4076304148995336</v>
      </c>
      <c r="AP193" s="99">
        <v>78.635991030777603</v>
      </c>
      <c r="AQ193" s="99">
        <v>88.038308775005987</v>
      </c>
      <c r="AR193" s="99">
        <v>118.1279416950502</v>
      </c>
      <c r="AS193" s="99">
        <v>9.1330887714402156</v>
      </c>
      <c r="AT193" s="99">
        <v>422.24075035914336</v>
      </c>
      <c r="AU193" s="99">
        <v>4.4963453199167462</v>
      </c>
      <c r="AV193" s="99">
        <v>10.773563340984854</v>
      </c>
      <c r="AW193" s="99">
        <v>5.0256102290147</v>
      </c>
      <c r="AX193" s="99">
        <v>16.395774191060937</v>
      </c>
      <c r="AY193" s="99">
        <v>35.139175536172488</v>
      </c>
      <c r="AZ193" s="99">
        <v>2.3913393321603005</v>
      </c>
      <c r="BA193" s="99">
        <v>1.3307748633642369</v>
      </c>
      <c r="BB193" s="99">
        <v>16.416322896759848</v>
      </c>
      <c r="BC193" s="99">
        <v>14.489610529486974</v>
      </c>
      <c r="BD193" s="99">
        <v>14.182949913466695</v>
      </c>
      <c r="BE193" s="99">
        <v>34.33022422038146</v>
      </c>
      <c r="BF193" s="99">
        <v>96.977892712872489</v>
      </c>
      <c r="BG193" s="99">
        <v>4.242962635309997</v>
      </c>
      <c r="BH193" s="99">
        <v>5.4446210912906707</v>
      </c>
      <c r="BI193" s="99">
        <v>14.962817295406596</v>
      </c>
      <c r="BJ193" s="99">
        <v>2.7369274348649535</v>
      </c>
      <c r="BK193" s="99">
        <v>48.607624023430979</v>
      </c>
      <c r="BL193" s="99">
        <v>10.163575502507291</v>
      </c>
      <c r="BM193" s="99">
        <v>11.214478379269211</v>
      </c>
    </row>
    <row r="194" spans="1:65" x14ac:dyDescent="0.25">
      <c r="A194" s="13">
        <v>3917140250</v>
      </c>
      <c r="B194" s="14" t="s">
        <v>518</v>
      </c>
      <c r="C194" s="14" t="s">
        <v>519</v>
      </c>
      <c r="D194" s="14" t="s">
        <v>520</v>
      </c>
      <c r="E194" s="99">
        <v>13.48</v>
      </c>
      <c r="F194" s="99">
        <v>5.7824999999999998</v>
      </c>
      <c r="G194" s="99">
        <v>4.8375000000000004</v>
      </c>
      <c r="H194" s="99">
        <v>2.4175</v>
      </c>
      <c r="I194" s="99">
        <v>1.1099999999999999</v>
      </c>
      <c r="J194" s="99">
        <v>2.8049999999999997</v>
      </c>
      <c r="K194" s="99">
        <v>2.5575000000000001</v>
      </c>
      <c r="L194" s="99">
        <v>1.26</v>
      </c>
      <c r="M194" s="99">
        <v>4.3075000000000001</v>
      </c>
      <c r="N194" s="99">
        <v>3.7074999999999996</v>
      </c>
      <c r="O194" s="99">
        <v>0.53249999999999997</v>
      </c>
      <c r="P194" s="99">
        <v>1.79</v>
      </c>
      <c r="Q194" s="99">
        <v>3.9350000000000001</v>
      </c>
      <c r="R194" s="99">
        <v>4.0449999999999999</v>
      </c>
      <c r="S194" s="99">
        <v>6.1524999999999999</v>
      </c>
      <c r="T194" s="99">
        <v>3.2925</v>
      </c>
      <c r="U194" s="99">
        <v>4.6025</v>
      </c>
      <c r="V194" s="99">
        <v>1.37</v>
      </c>
      <c r="W194" s="99">
        <v>2.145</v>
      </c>
      <c r="X194" s="99">
        <v>1.9</v>
      </c>
      <c r="Y194" s="99">
        <v>21.412500000000001</v>
      </c>
      <c r="Z194" s="99">
        <v>5.7974999999999994</v>
      </c>
      <c r="AA194" s="99">
        <v>3.0925000000000002</v>
      </c>
      <c r="AB194" s="99">
        <v>1.415</v>
      </c>
      <c r="AC194" s="99">
        <v>3.39</v>
      </c>
      <c r="AD194" s="99">
        <v>2.2800000000000002</v>
      </c>
      <c r="AE194" s="92">
        <v>1115.5374999999999</v>
      </c>
      <c r="AF194" s="92">
        <v>377041.5</v>
      </c>
      <c r="AG194" s="100">
        <v>5.2431499999999902</v>
      </c>
      <c r="AH194" s="92">
        <v>1572.8314665202993</v>
      </c>
      <c r="AI194" s="99" t="s">
        <v>837</v>
      </c>
      <c r="AJ194" s="99">
        <v>78.911171443333345</v>
      </c>
      <c r="AK194" s="99">
        <v>87.950393068275218</v>
      </c>
      <c r="AL194" s="99">
        <v>166.86</v>
      </c>
      <c r="AM194" s="99">
        <v>185.08038750000003</v>
      </c>
      <c r="AN194" s="99">
        <v>72.237499999999997</v>
      </c>
      <c r="AO194" s="101">
        <v>3.8240249999999998</v>
      </c>
      <c r="AP194" s="99">
        <v>107.35</v>
      </c>
      <c r="AQ194" s="99">
        <v>147.23250000000002</v>
      </c>
      <c r="AR194" s="99">
        <v>102.19999999999999</v>
      </c>
      <c r="AS194" s="99">
        <v>9.7974999999999994</v>
      </c>
      <c r="AT194" s="99">
        <v>479.12</v>
      </c>
      <c r="AU194" s="99">
        <v>4.9375</v>
      </c>
      <c r="AV194" s="99">
        <v>11.277500000000002</v>
      </c>
      <c r="AW194" s="99">
        <v>4.8074999999999992</v>
      </c>
      <c r="AX194" s="99">
        <v>20.6</v>
      </c>
      <c r="AY194" s="99">
        <v>41.725000000000001</v>
      </c>
      <c r="AZ194" s="99">
        <v>2.54</v>
      </c>
      <c r="BA194" s="99">
        <v>1.1125</v>
      </c>
      <c r="BB194" s="99">
        <v>12.407500000000001</v>
      </c>
      <c r="BC194" s="99">
        <v>45.497500000000002</v>
      </c>
      <c r="BD194" s="99">
        <v>33.297499999999999</v>
      </c>
      <c r="BE194" s="99">
        <v>38.372500000000002</v>
      </c>
      <c r="BF194" s="99">
        <v>104.905</v>
      </c>
      <c r="BG194" s="99">
        <v>8.6060416666666661</v>
      </c>
      <c r="BH194" s="99">
        <v>12.15</v>
      </c>
      <c r="BI194" s="99">
        <v>17.267499999999998</v>
      </c>
      <c r="BJ194" s="99">
        <v>3.14</v>
      </c>
      <c r="BK194" s="99">
        <v>57.71</v>
      </c>
      <c r="BL194" s="99">
        <v>10.540000000000001</v>
      </c>
      <c r="BM194" s="99">
        <v>13.2475</v>
      </c>
    </row>
    <row r="195" spans="1:65" x14ac:dyDescent="0.25">
      <c r="A195" s="13">
        <v>3917460300</v>
      </c>
      <c r="B195" s="14" t="s">
        <v>518</v>
      </c>
      <c r="C195" s="14" t="s">
        <v>521</v>
      </c>
      <c r="D195" s="14" t="s">
        <v>522</v>
      </c>
      <c r="E195" s="99">
        <v>15.27</v>
      </c>
      <c r="F195" s="99">
        <v>5.5949999999999998</v>
      </c>
      <c r="G195" s="99">
        <v>5.17</v>
      </c>
      <c r="H195" s="99">
        <v>1.9775</v>
      </c>
      <c r="I195" s="99">
        <v>1.0975000000000001</v>
      </c>
      <c r="J195" s="99">
        <v>2.5150000000000001</v>
      </c>
      <c r="K195" s="99">
        <v>2.7050000000000001</v>
      </c>
      <c r="L195" s="99">
        <v>1.3625</v>
      </c>
      <c r="M195" s="99">
        <v>4.1324999999999994</v>
      </c>
      <c r="N195" s="99">
        <v>4.0674999999999999</v>
      </c>
      <c r="O195" s="99">
        <v>0.63749999999999996</v>
      </c>
      <c r="P195" s="99">
        <v>1.9075000000000002</v>
      </c>
      <c r="Q195" s="99">
        <v>4.1924999999999999</v>
      </c>
      <c r="R195" s="99">
        <v>4.0500000000000007</v>
      </c>
      <c r="S195" s="99">
        <v>5.3074999999999992</v>
      </c>
      <c r="T195" s="99">
        <v>3.2124999999999999</v>
      </c>
      <c r="U195" s="99">
        <v>4.8550000000000004</v>
      </c>
      <c r="V195" s="99">
        <v>1.3900000000000001</v>
      </c>
      <c r="W195" s="99">
        <v>2.3449999999999998</v>
      </c>
      <c r="X195" s="99">
        <v>1.9649999999999999</v>
      </c>
      <c r="Y195" s="99">
        <v>20.927500000000002</v>
      </c>
      <c r="Z195" s="99">
        <v>6.0874999999999995</v>
      </c>
      <c r="AA195" s="99">
        <v>3.3850000000000002</v>
      </c>
      <c r="AB195" s="99">
        <v>1.3149999999999999</v>
      </c>
      <c r="AC195" s="99">
        <v>3.74</v>
      </c>
      <c r="AD195" s="99">
        <v>2.5949999999999998</v>
      </c>
      <c r="AE195" s="92">
        <v>1335.3575000000001</v>
      </c>
      <c r="AF195" s="92">
        <v>352101</v>
      </c>
      <c r="AG195" s="100">
        <v>5.2070000000000478</v>
      </c>
      <c r="AH195" s="92">
        <v>1463.1615654378129</v>
      </c>
      <c r="AI195" s="99" t="s">
        <v>837</v>
      </c>
      <c r="AJ195" s="99">
        <v>91.391963790213637</v>
      </c>
      <c r="AK195" s="99">
        <v>88.427653577984188</v>
      </c>
      <c r="AL195" s="99">
        <v>179.82</v>
      </c>
      <c r="AM195" s="99">
        <v>187.79148749999999</v>
      </c>
      <c r="AN195" s="99">
        <v>49.454999999999998</v>
      </c>
      <c r="AO195" s="101">
        <v>3.7623999999999995</v>
      </c>
      <c r="AP195" s="99">
        <v>95.24</v>
      </c>
      <c r="AQ195" s="99">
        <v>115</v>
      </c>
      <c r="AR195" s="99">
        <v>109.14999999999999</v>
      </c>
      <c r="AS195" s="99">
        <v>10.5525</v>
      </c>
      <c r="AT195" s="99">
        <v>509.08749999999998</v>
      </c>
      <c r="AU195" s="99">
        <v>4.6075000000000008</v>
      </c>
      <c r="AV195" s="99">
        <v>10.4975</v>
      </c>
      <c r="AW195" s="99">
        <v>3.8075000000000001</v>
      </c>
      <c r="AX195" s="99">
        <v>24.274999999999999</v>
      </c>
      <c r="AY195" s="99">
        <v>35.364999999999995</v>
      </c>
      <c r="AZ195" s="99">
        <v>2.75</v>
      </c>
      <c r="BA195" s="99">
        <v>1.105</v>
      </c>
      <c r="BB195" s="99">
        <v>13.649999999999999</v>
      </c>
      <c r="BC195" s="99">
        <v>44.077500000000001</v>
      </c>
      <c r="BD195" s="99">
        <v>29.95</v>
      </c>
      <c r="BE195" s="99">
        <v>45.36</v>
      </c>
      <c r="BF195" s="99">
        <v>67.935000000000002</v>
      </c>
      <c r="BG195" s="99">
        <v>22.979999999999997</v>
      </c>
      <c r="BH195" s="99">
        <v>11.552499999999998</v>
      </c>
      <c r="BI195" s="99">
        <v>19.349999999999998</v>
      </c>
      <c r="BJ195" s="99">
        <v>3.0125000000000002</v>
      </c>
      <c r="BK195" s="99">
        <v>51.32</v>
      </c>
      <c r="BL195" s="99">
        <v>10.244999999999999</v>
      </c>
      <c r="BM195" s="99">
        <v>11.465</v>
      </c>
    </row>
    <row r="196" spans="1:65" x14ac:dyDescent="0.25">
      <c r="A196" s="13">
        <v>3918140350</v>
      </c>
      <c r="B196" s="14" t="s">
        <v>518</v>
      </c>
      <c r="C196" s="14" t="s">
        <v>523</v>
      </c>
      <c r="D196" s="14" t="s">
        <v>524</v>
      </c>
      <c r="E196" s="99">
        <v>13.925000000000001</v>
      </c>
      <c r="F196" s="99">
        <v>5.4474999999999998</v>
      </c>
      <c r="G196" s="99">
        <v>4.9349999999999996</v>
      </c>
      <c r="H196" s="99">
        <v>1.425</v>
      </c>
      <c r="I196" s="99">
        <v>1.1575</v>
      </c>
      <c r="J196" s="99">
        <v>2.6325000000000003</v>
      </c>
      <c r="K196" s="99">
        <v>2.7875000000000001</v>
      </c>
      <c r="L196" s="99">
        <v>1.27</v>
      </c>
      <c r="M196" s="99">
        <v>4.21</v>
      </c>
      <c r="N196" s="99">
        <v>3.6950000000000003</v>
      </c>
      <c r="O196" s="99">
        <v>0.60250000000000004</v>
      </c>
      <c r="P196" s="99">
        <v>1.8875000000000002</v>
      </c>
      <c r="Q196" s="99">
        <v>4.2874999999999996</v>
      </c>
      <c r="R196" s="99">
        <v>4.1124999999999998</v>
      </c>
      <c r="S196" s="99">
        <v>5.95</v>
      </c>
      <c r="T196" s="99">
        <v>2.85</v>
      </c>
      <c r="U196" s="99">
        <v>4.7175000000000002</v>
      </c>
      <c r="V196" s="99">
        <v>1.3199999999999998</v>
      </c>
      <c r="W196" s="99">
        <v>2.1624999999999996</v>
      </c>
      <c r="X196" s="99">
        <v>2</v>
      </c>
      <c r="Y196" s="99">
        <v>19.887499999999999</v>
      </c>
      <c r="Z196" s="99">
        <v>5.6074999999999999</v>
      </c>
      <c r="AA196" s="99">
        <v>3.0024999999999999</v>
      </c>
      <c r="AB196" s="99">
        <v>1.1850000000000001</v>
      </c>
      <c r="AC196" s="99">
        <v>3.1325000000000003</v>
      </c>
      <c r="AD196" s="99">
        <v>2.3025000000000002</v>
      </c>
      <c r="AE196" s="92">
        <v>1237.3975</v>
      </c>
      <c r="AF196" s="92">
        <v>369902.5</v>
      </c>
      <c r="AG196" s="100">
        <v>4.674525000000032</v>
      </c>
      <c r="AH196" s="92">
        <v>1443.7542478673095</v>
      </c>
      <c r="AI196" s="99" t="s">
        <v>837</v>
      </c>
      <c r="AJ196" s="99">
        <v>89.899388487234376</v>
      </c>
      <c r="AK196" s="99">
        <v>74.814744661337173</v>
      </c>
      <c r="AL196" s="99">
        <v>164.71</v>
      </c>
      <c r="AM196" s="99">
        <v>184.63038750000001</v>
      </c>
      <c r="AN196" s="99">
        <v>42.172499999999999</v>
      </c>
      <c r="AO196" s="101">
        <v>3.6665000000000001</v>
      </c>
      <c r="AP196" s="99">
        <v>61.525000000000006</v>
      </c>
      <c r="AQ196" s="99">
        <v>117.86</v>
      </c>
      <c r="AR196" s="99">
        <v>87.789999999999992</v>
      </c>
      <c r="AS196" s="99">
        <v>9.7349999999999994</v>
      </c>
      <c r="AT196" s="99">
        <v>429.69499999999999</v>
      </c>
      <c r="AU196" s="99">
        <v>4.4124999999999996</v>
      </c>
      <c r="AV196" s="99">
        <v>10.99</v>
      </c>
      <c r="AW196" s="99">
        <v>4.3250000000000002</v>
      </c>
      <c r="AX196" s="99">
        <v>20.172499999999999</v>
      </c>
      <c r="AY196" s="99">
        <v>41.95</v>
      </c>
      <c r="AZ196" s="99">
        <v>2.1749999999999998</v>
      </c>
      <c r="BA196" s="99">
        <v>1.1000000000000001</v>
      </c>
      <c r="BB196" s="99">
        <v>17.287500000000001</v>
      </c>
      <c r="BC196" s="99">
        <v>38.422500000000007</v>
      </c>
      <c r="BD196" s="99">
        <v>31.272500000000001</v>
      </c>
      <c r="BE196" s="99">
        <v>35.072500000000005</v>
      </c>
      <c r="BF196" s="99">
        <v>90.097500000000011</v>
      </c>
      <c r="BG196" s="99">
        <v>10.825833333333334</v>
      </c>
      <c r="BH196" s="99">
        <v>11.325000000000001</v>
      </c>
      <c r="BI196" s="99">
        <v>18.7</v>
      </c>
      <c r="BJ196" s="99">
        <v>2.5550000000000002</v>
      </c>
      <c r="BK196" s="99">
        <v>40.494999999999997</v>
      </c>
      <c r="BL196" s="99">
        <v>10.362500000000001</v>
      </c>
      <c r="BM196" s="99">
        <v>12.477499999999999</v>
      </c>
    </row>
    <row r="197" spans="1:65" x14ac:dyDescent="0.25">
      <c r="A197" s="13">
        <v>3919430400</v>
      </c>
      <c r="B197" s="14" t="s">
        <v>518</v>
      </c>
      <c r="C197" s="14" t="s">
        <v>525</v>
      </c>
      <c r="D197" s="14" t="s">
        <v>526</v>
      </c>
      <c r="E197" s="99">
        <v>16.184999999999999</v>
      </c>
      <c r="F197" s="99">
        <v>5.4649999999999999</v>
      </c>
      <c r="G197" s="99">
        <v>4.0024999999999995</v>
      </c>
      <c r="H197" s="99">
        <v>1.4300000000000002</v>
      </c>
      <c r="I197" s="99">
        <v>1.1074999999999999</v>
      </c>
      <c r="J197" s="99">
        <v>2.6749999999999998</v>
      </c>
      <c r="K197" s="99">
        <v>2.9299999999999997</v>
      </c>
      <c r="L197" s="99">
        <v>1.39</v>
      </c>
      <c r="M197" s="99">
        <v>3.9824999999999999</v>
      </c>
      <c r="N197" s="99">
        <v>3.7450000000000001</v>
      </c>
      <c r="O197" s="99">
        <v>0.57250000000000001</v>
      </c>
      <c r="P197" s="99">
        <v>1.86</v>
      </c>
      <c r="Q197" s="99">
        <v>3.9475000000000002</v>
      </c>
      <c r="R197" s="99">
        <v>3.9575000000000005</v>
      </c>
      <c r="S197" s="99">
        <v>5.3775000000000004</v>
      </c>
      <c r="T197" s="99">
        <v>2.8374999999999999</v>
      </c>
      <c r="U197" s="99">
        <v>4.7</v>
      </c>
      <c r="V197" s="99">
        <v>1.3900000000000001</v>
      </c>
      <c r="W197" s="99">
        <v>2.1225000000000001</v>
      </c>
      <c r="X197" s="99">
        <v>1.9300000000000002</v>
      </c>
      <c r="Y197" s="99">
        <v>19.16</v>
      </c>
      <c r="Z197" s="99">
        <v>7.375</v>
      </c>
      <c r="AA197" s="99">
        <v>3.33</v>
      </c>
      <c r="AB197" s="99">
        <v>1.2825</v>
      </c>
      <c r="AC197" s="99">
        <v>3.6974999999999998</v>
      </c>
      <c r="AD197" s="99">
        <v>2.2525000000000004</v>
      </c>
      <c r="AE197" s="92">
        <v>1356.2450000000001</v>
      </c>
      <c r="AF197" s="92">
        <v>340425.5</v>
      </c>
      <c r="AG197" s="100">
        <v>5.2984791666667164</v>
      </c>
      <c r="AH197" s="92">
        <v>1431.645584864327</v>
      </c>
      <c r="AI197" s="99" t="s">
        <v>837</v>
      </c>
      <c r="AJ197" s="99">
        <v>80.487552991979513</v>
      </c>
      <c r="AK197" s="99">
        <v>101.40123336080653</v>
      </c>
      <c r="AL197" s="99">
        <v>181.89</v>
      </c>
      <c r="AM197" s="99">
        <v>184.85002499999999</v>
      </c>
      <c r="AN197" s="99">
        <v>53.927500000000009</v>
      </c>
      <c r="AO197" s="101">
        <v>3.4240000000000004</v>
      </c>
      <c r="AP197" s="99">
        <v>96.02</v>
      </c>
      <c r="AQ197" s="99">
        <v>133.01499999999999</v>
      </c>
      <c r="AR197" s="99">
        <v>112.3</v>
      </c>
      <c r="AS197" s="99">
        <v>9.9474999999999998</v>
      </c>
      <c r="AT197" s="99">
        <v>489.98</v>
      </c>
      <c r="AU197" s="99">
        <v>4.47</v>
      </c>
      <c r="AV197" s="99">
        <v>11.3</v>
      </c>
      <c r="AW197" s="99">
        <v>4.6574999999999998</v>
      </c>
      <c r="AX197" s="99">
        <v>20.857500000000002</v>
      </c>
      <c r="AY197" s="99">
        <v>41.342500000000001</v>
      </c>
      <c r="AZ197" s="99">
        <v>3.0199999999999996</v>
      </c>
      <c r="BA197" s="99">
        <v>1.1074999999999999</v>
      </c>
      <c r="BB197" s="99">
        <v>17.369999999999997</v>
      </c>
      <c r="BC197" s="99">
        <v>47.430000000000007</v>
      </c>
      <c r="BD197" s="99">
        <v>30.98</v>
      </c>
      <c r="BE197" s="99">
        <v>37.08</v>
      </c>
      <c r="BF197" s="99">
        <v>86.0625</v>
      </c>
      <c r="BG197" s="99">
        <v>6.8283333333333331</v>
      </c>
      <c r="BH197" s="99">
        <v>12.265000000000001</v>
      </c>
      <c r="BI197" s="99">
        <v>15.942499999999999</v>
      </c>
      <c r="BJ197" s="99">
        <v>3.0700000000000003</v>
      </c>
      <c r="BK197" s="99">
        <v>61.3</v>
      </c>
      <c r="BL197" s="99">
        <v>10.15</v>
      </c>
      <c r="BM197" s="99">
        <v>12.8825</v>
      </c>
    </row>
    <row r="198" spans="1:65" x14ac:dyDescent="0.25">
      <c r="A198" s="13">
        <v>3922300425</v>
      </c>
      <c r="B198" s="14" t="s">
        <v>518</v>
      </c>
      <c r="C198" s="14" t="s">
        <v>527</v>
      </c>
      <c r="D198" s="14" t="s">
        <v>528</v>
      </c>
      <c r="E198" s="99">
        <v>13.940000000000001</v>
      </c>
      <c r="F198" s="99">
        <v>5.0599999999999996</v>
      </c>
      <c r="G198" s="99">
        <v>4.1899999999999995</v>
      </c>
      <c r="H198" s="99">
        <v>1.4775</v>
      </c>
      <c r="I198" s="99">
        <v>1.0625</v>
      </c>
      <c r="J198" s="99">
        <v>2.7699999999999996</v>
      </c>
      <c r="K198" s="99">
        <v>2.5175000000000001</v>
      </c>
      <c r="L198" s="99">
        <v>1.2224999999999999</v>
      </c>
      <c r="M198" s="99">
        <v>3.9375</v>
      </c>
      <c r="N198" s="99">
        <v>4.26</v>
      </c>
      <c r="O198" s="99">
        <v>0.54249999999999998</v>
      </c>
      <c r="P198" s="99">
        <v>1.8050000000000002</v>
      </c>
      <c r="Q198" s="99">
        <v>3.7625000000000002</v>
      </c>
      <c r="R198" s="99">
        <v>3.7974999999999999</v>
      </c>
      <c r="S198" s="99">
        <v>5.01</v>
      </c>
      <c r="T198" s="99">
        <v>2.8650000000000002</v>
      </c>
      <c r="U198" s="99">
        <v>4.6725000000000003</v>
      </c>
      <c r="V198" s="99">
        <v>1.3275000000000001</v>
      </c>
      <c r="W198" s="99">
        <v>2.0074999999999998</v>
      </c>
      <c r="X198" s="99">
        <v>2.4524999999999997</v>
      </c>
      <c r="Y198" s="99">
        <v>20.93</v>
      </c>
      <c r="Z198" s="99">
        <v>5.4049999999999994</v>
      </c>
      <c r="AA198" s="99">
        <v>3.2225000000000001</v>
      </c>
      <c r="AB198" s="99">
        <v>1.2725</v>
      </c>
      <c r="AC198" s="99">
        <v>3.0975000000000001</v>
      </c>
      <c r="AD198" s="99">
        <v>2.13</v>
      </c>
      <c r="AE198" s="92">
        <v>803.6875</v>
      </c>
      <c r="AF198" s="92">
        <v>354519.5</v>
      </c>
      <c r="AG198" s="100">
        <v>5.0287500000000795</v>
      </c>
      <c r="AH198" s="92">
        <v>1440.0047026459683</v>
      </c>
      <c r="AI198" s="99" t="s">
        <v>837</v>
      </c>
      <c r="AJ198" s="99">
        <v>80.407916380313097</v>
      </c>
      <c r="AK198" s="99">
        <v>82.614362427088736</v>
      </c>
      <c r="AL198" s="99">
        <v>163.01999999999998</v>
      </c>
      <c r="AM198" s="99">
        <v>183.50538750000001</v>
      </c>
      <c r="AN198" s="99">
        <v>53</v>
      </c>
      <c r="AO198" s="101">
        <v>3.4121250000000001</v>
      </c>
      <c r="AP198" s="99">
        <v>84.039999999999992</v>
      </c>
      <c r="AQ198" s="99">
        <v>108.625</v>
      </c>
      <c r="AR198" s="99">
        <v>94.8125</v>
      </c>
      <c r="AS198" s="99">
        <v>10.567499999999999</v>
      </c>
      <c r="AT198" s="99">
        <v>487.42250000000001</v>
      </c>
      <c r="AU198" s="99">
        <v>6.1400000000000006</v>
      </c>
      <c r="AV198" s="99">
        <v>11.0425</v>
      </c>
      <c r="AW198" s="99">
        <v>5.5824999999999996</v>
      </c>
      <c r="AX198" s="99">
        <v>20.357499999999998</v>
      </c>
      <c r="AY198" s="99">
        <v>36.019999999999996</v>
      </c>
      <c r="AZ198" s="99">
        <v>2.5350000000000001</v>
      </c>
      <c r="BA198" s="99">
        <v>1.1375</v>
      </c>
      <c r="BB198" s="99">
        <v>18.72</v>
      </c>
      <c r="BC198" s="99">
        <v>42.122500000000002</v>
      </c>
      <c r="BD198" s="99">
        <v>39.497500000000002</v>
      </c>
      <c r="BE198" s="99">
        <v>40.174999999999997</v>
      </c>
      <c r="BF198" s="99">
        <v>77.25</v>
      </c>
      <c r="BG198" s="99">
        <v>17.978958333333335</v>
      </c>
      <c r="BH198" s="99">
        <v>11.69</v>
      </c>
      <c r="BI198" s="99">
        <v>12</v>
      </c>
      <c r="BJ198" s="99">
        <v>3.13</v>
      </c>
      <c r="BK198" s="99">
        <v>62.625</v>
      </c>
      <c r="BL198" s="99">
        <v>10.31</v>
      </c>
      <c r="BM198" s="99">
        <v>13.002499999999998</v>
      </c>
    </row>
    <row r="199" spans="1:65" x14ac:dyDescent="0.25">
      <c r="A199" s="13">
        <v>3930620500</v>
      </c>
      <c r="B199" s="14" t="s">
        <v>518</v>
      </c>
      <c r="C199" s="14" t="s">
        <v>529</v>
      </c>
      <c r="D199" s="14" t="s">
        <v>530</v>
      </c>
      <c r="E199" s="99">
        <v>16.062946993483454</v>
      </c>
      <c r="F199" s="99">
        <v>4.4410510840016242</v>
      </c>
      <c r="G199" s="99">
        <v>5.5990145174602066</v>
      </c>
      <c r="H199" s="99">
        <v>2.2557733708854926</v>
      </c>
      <c r="I199" s="99">
        <v>1.2253823433367819</v>
      </c>
      <c r="J199" s="99">
        <v>2.5868299579600458</v>
      </c>
      <c r="K199" s="99">
        <v>2.5429687078430603</v>
      </c>
      <c r="L199" s="99">
        <v>1.2937819719933499</v>
      </c>
      <c r="M199" s="99">
        <v>3.9264234253148564</v>
      </c>
      <c r="N199" s="99">
        <v>4.3307162858866093</v>
      </c>
      <c r="O199" s="99">
        <v>0.3925575249206949</v>
      </c>
      <c r="P199" s="99">
        <v>1.8395399523111946</v>
      </c>
      <c r="Q199" s="99">
        <v>4.0829682530312095</v>
      </c>
      <c r="R199" s="99">
        <v>3.9901588883734673</v>
      </c>
      <c r="S199" s="99">
        <v>4.5876127701081071</v>
      </c>
      <c r="T199" s="99">
        <v>2.6157355579865484</v>
      </c>
      <c r="U199" s="99">
        <v>3.582241826437309</v>
      </c>
      <c r="V199" s="99">
        <v>1.3767817048420974</v>
      </c>
      <c r="W199" s="99">
        <v>2.0764406667588879</v>
      </c>
      <c r="X199" s="99">
        <v>2.7192784551517706</v>
      </c>
      <c r="Y199" s="99">
        <v>20.422352991857668</v>
      </c>
      <c r="Z199" s="99">
        <v>5.0926804017334444</v>
      </c>
      <c r="AA199" s="99">
        <v>3.2105133243731863</v>
      </c>
      <c r="AB199" s="99">
        <v>1.0845346749035416</v>
      </c>
      <c r="AC199" s="99">
        <v>2.7004692209392269</v>
      </c>
      <c r="AD199" s="99">
        <v>2.1387513406663752</v>
      </c>
      <c r="AE199" s="92">
        <v>691.28020125308399</v>
      </c>
      <c r="AF199" s="92">
        <v>287408.80790651951</v>
      </c>
      <c r="AG199" s="100">
        <v>4.3904490401067946</v>
      </c>
      <c r="AH199" s="92">
        <v>1083.9558657954822</v>
      </c>
      <c r="AI199" s="99" t="s">
        <v>837</v>
      </c>
      <c r="AJ199" s="99">
        <v>82.210797088650139</v>
      </c>
      <c r="AK199" s="99">
        <v>81.781127005479561</v>
      </c>
      <c r="AL199" s="99">
        <v>163.99</v>
      </c>
      <c r="AM199" s="99">
        <v>185.74845690059377</v>
      </c>
      <c r="AN199" s="99">
        <v>72.840012121126463</v>
      </c>
      <c r="AO199" s="101">
        <v>3.2913486044736211</v>
      </c>
      <c r="AP199" s="99">
        <v>129.22853387367525</v>
      </c>
      <c r="AQ199" s="99">
        <v>130.45489499543265</v>
      </c>
      <c r="AR199" s="99">
        <v>129.5019765557139</v>
      </c>
      <c r="AS199" s="99">
        <v>10.548494352712002</v>
      </c>
      <c r="AT199" s="99">
        <v>354.53696607286406</v>
      </c>
      <c r="AU199" s="99">
        <v>3.9122772565310693</v>
      </c>
      <c r="AV199" s="99">
        <v>11.871954766217055</v>
      </c>
      <c r="AW199" s="99">
        <v>6.720284728936524</v>
      </c>
      <c r="AX199" s="99">
        <v>18.103581830319698</v>
      </c>
      <c r="AY199" s="99">
        <v>38.412562711902886</v>
      </c>
      <c r="AZ199" s="99">
        <v>3.0751204259785188</v>
      </c>
      <c r="BA199" s="99">
        <v>1.6198388862359276</v>
      </c>
      <c r="BB199" s="99">
        <v>18.861968611926514</v>
      </c>
      <c r="BC199" s="99">
        <v>45.973138558350584</v>
      </c>
      <c r="BD199" s="99">
        <v>27.210270961899013</v>
      </c>
      <c r="BE199" s="99">
        <v>43.07605790082642</v>
      </c>
      <c r="BF199" s="99">
        <v>91.29385742805853</v>
      </c>
      <c r="BG199" s="99">
        <v>12.886790428938221</v>
      </c>
      <c r="BH199" s="99">
        <v>12.332012844423392</v>
      </c>
      <c r="BI199" s="99">
        <v>12.759001058904907</v>
      </c>
      <c r="BJ199" s="99">
        <v>2.8684953441931147</v>
      </c>
      <c r="BK199" s="99">
        <v>40.776865642533075</v>
      </c>
      <c r="BL199" s="99">
        <v>10.244678347589264</v>
      </c>
      <c r="BM199" s="99">
        <v>12.755065817052111</v>
      </c>
    </row>
    <row r="200" spans="1:65" x14ac:dyDescent="0.25">
      <c r="A200" s="13">
        <v>4011620100</v>
      </c>
      <c r="B200" s="14" t="s">
        <v>531</v>
      </c>
      <c r="C200" s="14" t="s">
        <v>829</v>
      </c>
      <c r="D200" s="14" t="s">
        <v>830</v>
      </c>
      <c r="E200" s="99">
        <v>12.715</v>
      </c>
      <c r="F200" s="99">
        <v>4.6825000000000001</v>
      </c>
      <c r="G200" s="99">
        <v>4.8274999999999997</v>
      </c>
      <c r="H200" s="99">
        <v>1.4600000000000002</v>
      </c>
      <c r="I200" s="99">
        <v>1.1525000000000001</v>
      </c>
      <c r="J200" s="99">
        <v>3.0950000000000002</v>
      </c>
      <c r="K200" s="99">
        <v>3.07</v>
      </c>
      <c r="L200" s="99">
        <v>1.3624999999999998</v>
      </c>
      <c r="M200" s="99">
        <v>4.0374999999999996</v>
      </c>
      <c r="N200" s="99">
        <v>3.9024999999999999</v>
      </c>
      <c r="O200" s="99">
        <v>0.58007737653389824</v>
      </c>
      <c r="P200" s="99">
        <v>1.8475000000000001</v>
      </c>
      <c r="Q200" s="99">
        <v>3.9749999999999996</v>
      </c>
      <c r="R200" s="99">
        <v>3.8950000000000005</v>
      </c>
      <c r="S200" s="99">
        <v>5.0274999999999999</v>
      </c>
      <c r="T200" s="99">
        <v>2.7350000000000003</v>
      </c>
      <c r="U200" s="99">
        <v>5.2899999999999991</v>
      </c>
      <c r="V200" s="99">
        <v>1.4974999999999998</v>
      </c>
      <c r="W200" s="99">
        <v>2.0949999999999998</v>
      </c>
      <c r="X200" s="99">
        <v>1.7650000000000001</v>
      </c>
      <c r="Y200" s="99">
        <v>20.104999999999997</v>
      </c>
      <c r="Z200" s="99">
        <v>5.7900000000000009</v>
      </c>
      <c r="AA200" s="99">
        <v>3.3224999999999998</v>
      </c>
      <c r="AB200" s="99">
        <v>1.135</v>
      </c>
      <c r="AC200" s="99">
        <v>3.2174999999999998</v>
      </c>
      <c r="AD200" s="99">
        <v>2.2774999999999999</v>
      </c>
      <c r="AE200" s="92">
        <v>1014</v>
      </c>
      <c r="AF200" s="92">
        <v>262980.75</v>
      </c>
      <c r="AG200" s="100">
        <v>5.2037500000002233</v>
      </c>
      <c r="AH200" s="92">
        <v>1089.4924706777681</v>
      </c>
      <c r="AI200" s="99" t="s">
        <v>837</v>
      </c>
      <c r="AJ200" s="99">
        <v>102.05109182156872</v>
      </c>
      <c r="AK200" s="99">
        <v>65.403376156645038</v>
      </c>
      <c r="AL200" s="99">
        <v>167.45</v>
      </c>
      <c r="AM200" s="99">
        <v>191.98023750000002</v>
      </c>
      <c r="AN200" s="99">
        <v>47</v>
      </c>
      <c r="AO200" s="101">
        <v>3.4522500000000003</v>
      </c>
      <c r="AP200" s="99">
        <v>112.715</v>
      </c>
      <c r="AQ200" s="99">
        <v>95.74</v>
      </c>
      <c r="AR200" s="99">
        <v>96.289999999999992</v>
      </c>
      <c r="AS200" s="99">
        <v>10.602499999999999</v>
      </c>
      <c r="AT200" s="99">
        <v>387.005</v>
      </c>
      <c r="AU200" s="99">
        <v>4.28</v>
      </c>
      <c r="AV200" s="99">
        <v>12.032500000000001</v>
      </c>
      <c r="AW200" s="99">
        <v>4.4474999999999998</v>
      </c>
      <c r="AX200" s="99">
        <v>23.75</v>
      </c>
      <c r="AY200" s="99">
        <v>36.5625</v>
      </c>
      <c r="AZ200" s="99">
        <v>2.355</v>
      </c>
      <c r="BA200" s="99">
        <v>1.1749999999999998</v>
      </c>
      <c r="BB200" s="99">
        <v>11.38</v>
      </c>
      <c r="BC200" s="99">
        <v>43.872500000000002</v>
      </c>
      <c r="BD200" s="99">
        <v>33.75</v>
      </c>
      <c r="BE200" s="99">
        <v>48.25</v>
      </c>
      <c r="BF200" s="99">
        <v>65</v>
      </c>
      <c r="BG200" s="99">
        <v>5.49</v>
      </c>
      <c r="BH200" s="99">
        <v>11.615</v>
      </c>
      <c r="BI200" s="99">
        <v>13.3325</v>
      </c>
      <c r="BJ200" s="99">
        <v>2.97</v>
      </c>
      <c r="BK200" s="99">
        <v>49.25</v>
      </c>
      <c r="BL200" s="99">
        <v>9.6325000000000003</v>
      </c>
      <c r="BM200" s="99">
        <v>10.41</v>
      </c>
    </row>
    <row r="201" spans="1:65" x14ac:dyDescent="0.25">
      <c r="A201" s="13">
        <v>4046140800</v>
      </c>
      <c r="B201" s="14" t="s">
        <v>531</v>
      </c>
      <c r="C201" s="14" t="s">
        <v>543</v>
      </c>
      <c r="D201" s="14" t="s">
        <v>544</v>
      </c>
      <c r="E201" s="99">
        <v>13.297499999999999</v>
      </c>
      <c r="F201" s="99">
        <v>5.1899999999999995</v>
      </c>
      <c r="G201" s="99">
        <v>4.7</v>
      </c>
      <c r="H201" s="99">
        <v>1.5674999999999999</v>
      </c>
      <c r="I201" s="99">
        <v>1.0625</v>
      </c>
      <c r="J201" s="99">
        <v>2.79</v>
      </c>
      <c r="K201" s="99">
        <v>3.06</v>
      </c>
      <c r="L201" s="99">
        <v>1.3149999999999999</v>
      </c>
      <c r="M201" s="99">
        <v>3.92</v>
      </c>
      <c r="N201" s="99">
        <v>4.125</v>
      </c>
      <c r="O201" s="99">
        <v>0.60068349296610168</v>
      </c>
      <c r="P201" s="99">
        <v>1.6974999999999998</v>
      </c>
      <c r="Q201" s="99">
        <v>3.7850000000000001</v>
      </c>
      <c r="R201" s="99">
        <v>3.8025000000000002</v>
      </c>
      <c r="S201" s="99">
        <v>5.4</v>
      </c>
      <c r="T201" s="99">
        <v>3.4400000000000004</v>
      </c>
      <c r="U201" s="99">
        <v>3.9575</v>
      </c>
      <c r="V201" s="99">
        <v>1.3525</v>
      </c>
      <c r="W201" s="99">
        <v>2.1325000000000003</v>
      </c>
      <c r="X201" s="99">
        <v>1.9725000000000001</v>
      </c>
      <c r="Y201" s="99">
        <v>18.925000000000001</v>
      </c>
      <c r="Z201" s="99">
        <v>4.8949999999999996</v>
      </c>
      <c r="AA201" s="99">
        <v>3.2225000000000001</v>
      </c>
      <c r="AB201" s="99">
        <v>1.0874999999999999</v>
      </c>
      <c r="AC201" s="99">
        <v>2.8374999999999999</v>
      </c>
      <c r="AD201" s="99">
        <v>2.0575000000000001</v>
      </c>
      <c r="AE201" s="92">
        <v>1127.585</v>
      </c>
      <c r="AF201" s="92">
        <v>348887.5</v>
      </c>
      <c r="AG201" s="100">
        <v>5.1707083333333443</v>
      </c>
      <c r="AH201" s="92">
        <v>1434.1215948348147</v>
      </c>
      <c r="AI201" s="99" t="s">
        <v>837</v>
      </c>
      <c r="AJ201" s="99">
        <v>87.717919897236428</v>
      </c>
      <c r="AK201" s="99">
        <v>73.793396245398597</v>
      </c>
      <c r="AL201" s="99">
        <v>161.51</v>
      </c>
      <c r="AM201" s="99">
        <v>193.38449999999997</v>
      </c>
      <c r="AN201" s="99">
        <v>44.48</v>
      </c>
      <c r="AO201" s="101">
        <v>3.2699821428571427</v>
      </c>
      <c r="AP201" s="99">
        <v>109.625</v>
      </c>
      <c r="AQ201" s="99">
        <v>102.2325</v>
      </c>
      <c r="AR201" s="99">
        <v>97.705000000000013</v>
      </c>
      <c r="AS201" s="99">
        <v>9.56</v>
      </c>
      <c r="AT201" s="99">
        <v>484.88000000000005</v>
      </c>
      <c r="AU201" s="99">
        <v>4.5425000000000004</v>
      </c>
      <c r="AV201" s="99">
        <v>12.09</v>
      </c>
      <c r="AW201" s="99">
        <v>4.4024999999999999</v>
      </c>
      <c r="AX201" s="99">
        <v>21.684999999999999</v>
      </c>
      <c r="AY201" s="99">
        <v>36.25</v>
      </c>
      <c r="AZ201" s="99">
        <v>2.9775</v>
      </c>
      <c r="BA201" s="99">
        <v>1.1349999999999998</v>
      </c>
      <c r="BB201" s="99">
        <v>13.922499999999999</v>
      </c>
      <c r="BC201" s="99">
        <v>31.105000000000004</v>
      </c>
      <c r="BD201" s="99">
        <v>23.99</v>
      </c>
      <c r="BE201" s="99">
        <v>33.782499999999999</v>
      </c>
      <c r="BF201" s="99">
        <v>89.807500000000005</v>
      </c>
      <c r="BG201" s="99">
        <v>6.2268749999999997</v>
      </c>
      <c r="BH201" s="99">
        <v>10.7125</v>
      </c>
      <c r="BI201" s="99">
        <v>15.875</v>
      </c>
      <c r="BJ201" s="99">
        <v>2.85</v>
      </c>
      <c r="BK201" s="99">
        <v>58.6325</v>
      </c>
      <c r="BL201" s="99">
        <v>10.200000000000001</v>
      </c>
      <c r="BM201" s="99">
        <v>11.285</v>
      </c>
    </row>
    <row r="202" spans="1:65" x14ac:dyDescent="0.25">
      <c r="A202" s="13">
        <v>4036420150</v>
      </c>
      <c r="B202" s="14" t="s">
        <v>531</v>
      </c>
      <c r="C202" s="14" t="s">
        <v>538</v>
      </c>
      <c r="D202" s="14" t="s">
        <v>539</v>
      </c>
      <c r="E202" s="99">
        <v>13.754999999999999</v>
      </c>
      <c r="F202" s="99">
        <v>4.2299999999999995</v>
      </c>
      <c r="G202" s="99">
        <v>4.1624999999999996</v>
      </c>
      <c r="H202" s="99">
        <v>1.4024999999999999</v>
      </c>
      <c r="I202" s="99">
        <v>1.0075000000000001</v>
      </c>
      <c r="J202" s="99">
        <v>2.8925000000000001</v>
      </c>
      <c r="K202" s="99">
        <v>2.6475</v>
      </c>
      <c r="L202" s="99">
        <v>1.2524999999999999</v>
      </c>
      <c r="M202" s="99">
        <v>3.8600000000000003</v>
      </c>
      <c r="N202" s="99">
        <v>3.1399999999999997</v>
      </c>
      <c r="O202" s="99">
        <v>0.62628960939830514</v>
      </c>
      <c r="P202" s="99">
        <v>1.9074999999999998</v>
      </c>
      <c r="Q202" s="99">
        <v>3.6949999999999998</v>
      </c>
      <c r="R202" s="99">
        <v>3.6350000000000007</v>
      </c>
      <c r="S202" s="99">
        <v>4.6449999999999996</v>
      </c>
      <c r="T202" s="99">
        <v>2.5049999999999999</v>
      </c>
      <c r="U202" s="99">
        <v>4.2774999999999999</v>
      </c>
      <c r="V202" s="99">
        <v>1.26</v>
      </c>
      <c r="W202" s="99">
        <v>2.0324999999999998</v>
      </c>
      <c r="X202" s="99">
        <v>1.9100000000000001</v>
      </c>
      <c r="Y202" s="99">
        <v>19.2425</v>
      </c>
      <c r="Z202" s="99">
        <v>5.1449999999999996</v>
      </c>
      <c r="AA202" s="99">
        <v>2.8224999999999998</v>
      </c>
      <c r="AB202" s="99">
        <v>1.2375</v>
      </c>
      <c r="AC202" s="99">
        <v>2.9850000000000003</v>
      </c>
      <c r="AD202" s="99">
        <v>1.9424999999999999</v>
      </c>
      <c r="AE202" s="92">
        <v>960.16499999999996</v>
      </c>
      <c r="AF202" s="92">
        <v>411402.5</v>
      </c>
      <c r="AG202" s="100">
        <v>5.1462500000000801</v>
      </c>
      <c r="AH202" s="92">
        <v>1700.4741888144067</v>
      </c>
      <c r="AI202" s="99" t="s">
        <v>837</v>
      </c>
      <c r="AJ202" s="99">
        <v>91.575032183336035</v>
      </c>
      <c r="AK202" s="99">
        <v>74.72999999999999</v>
      </c>
      <c r="AL202" s="99">
        <v>166.31</v>
      </c>
      <c r="AM202" s="99">
        <v>190.94898750000002</v>
      </c>
      <c r="AN202" s="99">
        <v>61.097499999999997</v>
      </c>
      <c r="AO202" s="101">
        <v>3.4216250000000001</v>
      </c>
      <c r="AP202" s="99">
        <v>119.7925</v>
      </c>
      <c r="AQ202" s="99">
        <v>97.912499999999994</v>
      </c>
      <c r="AR202" s="99">
        <v>95.857500000000002</v>
      </c>
      <c r="AS202" s="99">
        <v>10.4975</v>
      </c>
      <c r="AT202" s="99">
        <v>492.23999999999995</v>
      </c>
      <c r="AU202" s="99">
        <v>4.7650000000000006</v>
      </c>
      <c r="AV202" s="99">
        <v>11.692499999999999</v>
      </c>
      <c r="AW202" s="99">
        <v>4.4675000000000002</v>
      </c>
      <c r="AX202" s="99">
        <v>16.8125</v>
      </c>
      <c r="AY202" s="99">
        <v>38.950000000000003</v>
      </c>
      <c r="AZ202" s="99">
        <v>2.4224999999999999</v>
      </c>
      <c r="BA202" s="99">
        <v>1.115</v>
      </c>
      <c r="BB202" s="99">
        <v>12.52</v>
      </c>
      <c r="BC202" s="99">
        <v>32.204999999999998</v>
      </c>
      <c r="BD202" s="99">
        <v>34.06</v>
      </c>
      <c r="BE202" s="99">
        <v>38.245000000000005</v>
      </c>
      <c r="BF202" s="99">
        <v>84.795000000000002</v>
      </c>
      <c r="BG202" s="99">
        <v>3.4754166666666664</v>
      </c>
      <c r="BH202" s="99">
        <v>10.7775</v>
      </c>
      <c r="BI202" s="99">
        <v>15.4175</v>
      </c>
      <c r="BJ202" s="99">
        <v>2.645</v>
      </c>
      <c r="BK202" s="99">
        <v>62.174999999999997</v>
      </c>
      <c r="BL202" s="99">
        <v>9.8475000000000001</v>
      </c>
      <c r="BM202" s="99">
        <v>8.5</v>
      </c>
    </row>
    <row r="203" spans="1:65" x14ac:dyDescent="0.25">
      <c r="A203" s="13">
        <v>4021420200</v>
      </c>
      <c r="B203" s="14" t="s">
        <v>531</v>
      </c>
      <c r="C203" s="14" t="s">
        <v>532</v>
      </c>
      <c r="D203" s="14" t="s">
        <v>533</v>
      </c>
      <c r="E203" s="99">
        <v>14.932500000000001</v>
      </c>
      <c r="F203" s="99">
        <v>4.7624999999999993</v>
      </c>
      <c r="G203" s="99">
        <v>4.7225000000000001</v>
      </c>
      <c r="H203" s="99">
        <v>1.4275</v>
      </c>
      <c r="I203" s="99">
        <v>1.0825</v>
      </c>
      <c r="J203" s="99">
        <v>3.0775000000000001</v>
      </c>
      <c r="K203" s="99">
        <v>2.96</v>
      </c>
      <c r="L203" s="99">
        <v>1.165</v>
      </c>
      <c r="M203" s="99">
        <v>3.9925000000000002</v>
      </c>
      <c r="N203" s="99">
        <v>3.1974999999999998</v>
      </c>
      <c r="O203" s="99">
        <v>0.52515291080508475</v>
      </c>
      <c r="P203" s="99">
        <v>1.7250000000000001</v>
      </c>
      <c r="Q203" s="99">
        <v>3.8224999999999998</v>
      </c>
      <c r="R203" s="99">
        <v>3.9925000000000002</v>
      </c>
      <c r="S203" s="99">
        <v>5.3674999999999997</v>
      </c>
      <c r="T203" s="99">
        <v>2.3925000000000001</v>
      </c>
      <c r="U203" s="99">
        <v>3.9924999999999997</v>
      </c>
      <c r="V203" s="99">
        <v>1.2949999999999999</v>
      </c>
      <c r="W203" s="99">
        <v>2.1124999999999998</v>
      </c>
      <c r="X203" s="99">
        <v>1.94</v>
      </c>
      <c r="Y203" s="99">
        <v>18.7425</v>
      </c>
      <c r="Z203" s="99">
        <v>4.8874999999999993</v>
      </c>
      <c r="AA203" s="99">
        <v>3.1625000000000001</v>
      </c>
      <c r="AB203" s="99">
        <v>1.3149999999999999</v>
      </c>
      <c r="AC203" s="99">
        <v>2.9424999999999999</v>
      </c>
      <c r="AD203" s="99">
        <v>1.8874999999999997</v>
      </c>
      <c r="AE203" s="92">
        <v>942.27</v>
      </c>
      <c r="AF203" s="92">
        <v>346649.25</v>
      </c>
      <c r="AG203" s="100">
        <v>5.2559999999999665</v>
      </c>
      <c r="AH203" s="92">
        <v>1445.6730249276038</v>
      </c>
      <c r="AI203" s="99" t="s">
        <v>837</v>
      </c>
      <c r="AJ203" s="99">
        <v>99.815781203815575</v>
      </c>
      <c r="AK203" s="99">
        <v>77.191668639591981</v>
      </c>
      <c r="AL203" s="99">
        <v>177.01</v>
      </c>
      <c r="AM203" s="99">
        <v>191.94273749999999</v>
      </c>
      <c r="AN203" s="99">
        <v>57.475000000000001</v>
      </c>
      <c r="AO203" s="101">
        <v>3.2056250000000004</v>
      </c>
      <c r="AP203" s="99">
        <v>115.245</v>
      </c>
      <c r="AQ203" s="99">
        <v>147.25</v>
      </c>
      <c r="AR203" s="99">
        <v>81.167500000000004</v>
      </c>
      <c r="AS203" s="99">
        <v>10.115</v>
      </c>
      <c r="AT203" s="99">
        <v>470.5</v>
      </c>
      <c r="AU203" s="99">
        <v>4.5525000000000002</v>
      </c>
      <c r="AV203" s="99">
        <v>10.237500000000001</v>
      </c>
      <c r="AW203" s="99">
        <v>4.2650000000000006</v>
      </c>
      <c r="AX203" s="99">
        <v>21.8125</v>
      </c>
      <c r="AY203" s="99">
        <v>34.125</v>
      </c>
      <c r="AZ203" s="99">
        <v>2.1974999999999998</v>
      </c>
      <c r="BA203" s="99">
        <v>1.1724999999999999</v>
      </c>
      <c r="BB203" s="99">
        <v>13.75</v>
      </c>
      <c r="BC203" s="99">
        <v>30.427499999999998</v>
      </c>
      <c r="BD203" s="99">
        <v>30.117499999999996</v>
      </c>
      <c r="BE203" s="99">
        <v>32.3675</v>
      </c>
      <c r="BF203" s="99">
        <v>75</v>
      </c>
      <c r="BG203" s="99">
        <v>18.989999999999998</v>
      </c>
      <c r="BH203" s="99">
        <v>9.1125000000000007</v>
      </c>
      <c r="BI203" s="99">
        <v>13.75</v>
      </c>
      <c r="BJ203" s="99">
        <v>2.76</v>
      </c>
      <c r="BK203" s="99">
        <v>50.6875</v>
      </c>
      <c r="BL203" s="99">
        <v>10.0375</v>
      </c>
      <c r="BM203" s="99">
        <v>11.384999999999998</v>
      </c>
    </row>
    <row r="204" spans="1:65" x14ac:dyDescent="0.25">
      <c r="A204" s="13">
        <v>4030020400</v>
      </c>
      <c r="B204" s="14" t="s">
        <v>531</v>
      </c>
      <c r="C204" s="14" t="s">
        <v>534</v>
      </c>
      <c r="D204" s="14" t="s">
        <v>535</v>
      </c>
      <c r="E204" s="99">
        <v>13.837454140288198</v>
      </c>
      <c r="F204" s="99">
        <v>5.1740323170302007</v>
      </c>
      <c r="G204" s="99">
        <v>4.0812406251814961</v>
      </c>
      <c r="H204" s="99">
        <v>1.7682264027061574</v>
      </c>
      <c r="I204" s="99">
        <v>1.0187891098133472</v>
      </c>
      <c r="J204" s="99">
        <v>2.8473207214497505</v>
      </c>
      <c r="K204" s="99">
        <v>2.4966033115034794</v>
      </c>
      <c r="L204" s="99">
        <v>1.2843719491534786</v>
      </c>
      <c r="M204" s="99">
        <v>4.0747955263944533</v>
      </c>
      <c r="N204" s="99">
        <v>3.3973237544423429</v>
      </c>
      <c r="O204" s="99">
        <v>0.63064506405374532</v>
      </c>
      <c r="P204" s="99">
        <v>1.8009351961794478</v>
      </c>
      <c r="Q204" s="99">
        <v>3.160111180682919</v>
      </c>
      <c r="R204" s="99">
        <v>3.9352288499185368</v>
      </c>
      <c r="S204" s="99">
        <v>5.1335435485080279</v>
      </c>
      <c r="T204" s="99">
        <v>2.6803656082428913</v>
      </c>
      <c r="U204" s="99">
        <v>4.1156755381753154</v>
      </c>
      <c r="V204" s="99">
        <v>1.3700600343224112</v>
      </c>
      <c r="W204" s="99">
        <v>2.065885709069244</v>
      </c>
      <c r="X204" s="99">
        <v>1.8619139913191725</v>
      </c>
      <c r="Y204" s="99">
        <v>19.388255877744115</v>
      </c>
      <c r="Z204" s="99">
        <v>5.1134369372686503</v>
      </c>
      <c r="AA204" s="99">
        <v>3.075188046602932</v>
      </c>
      <c r="AB204" s="99">
        <v>1.3519652701377409</v>
      </c>
      <c r="AC204" s="99">
        <v>3.1688280100554898</v>
      </c>
      <c r="AD204" s="99">
        <v>2.093905069815484</v>
      </c>
      <c r="AE204" s="92">
        <v>825.32189628006245</v>
      </c>
      <c r="AF204" s="92">
        <v>342745.26441167766</v>
      </c>
      <c r="AG204" s="100">
        <v>4.8851414346698583</v>
      </c>
      <c r="AH204" s="92">
        <v>1315.8488835915216</v>
      </c>
      <c r="AI204" s="99" t="s">
        <v>837</v>
      </c>
      <c r="AJ204" s="99">
        <v>106.85727457929731</v>
      </c>
      <c r="AK204" s="99">
        <v>51.192055195463482</v>
      </c>
      <c r="AL204" s="99">
        <v>158.05000000000001</v>
      </c>
      <c r="AM204" s="99">
        <v>196.43526203229365</v>
      </c>
      <c r="AN204" s="99">
        <v>58.109716062909712</v>
      </c>
      <c r="AO204" s="101">
        <v>3.16970742745155</v>
      </c>
      <c r="AP204" s="99">
        <v>137.23158563163264</v>
      </c>
      <c r="AQ204" s="99">
        <v>132.66414730418126</v>
      </c>
      <c r="AR204" s="99">
        <v>124.50044168439661</v>
      </c>
      <c r="AS204" s="99">
        <v>9.2736267653662487</v>
      </c>
      <c r="AT204" s="99">
        <v>514.57012347705643</v>
      </c>
      <c r="AU204" s="99">
        <v>4.4255112763950484</v>
      </c>
      <c r="AV204" s="99">
        <v>12.084724677313043</v>
      </c>
      <c r="AW204" s="99">
        <v>4.4773026788397221</v>
      </c>
      <c r="AX204" s="99">
        <v>15.069570421510605</v>
      </c>
      <c r="AY204" s="99">
        <v>31.274115734504811</v>
      </c>
      <c r="AZ204" s="99">
        <v>2.2592864901279013</v>
      </c>
      <c r="BA204" s="99">
        <v>1.1718004714208392</v>
      </c>
      <c r="BB204" s="99">
        <v>23.140261721898856</v>
      </c>
      <c r="BC204" s="99">
        <v>26.256646061709052</v>
      </c>
      <c r="BD204" s="99">
        <v>24.621786863110511</v>
      </c>
      <c r="BE204" s="99">
        <v>31.147018230100397</v>
      </c>
      <c r="BF204" s="99">
        <v>88.892675279325971</v>
      </c>
      <c r="BG204" s="99">
        <v>13.055176822863876</v>
      </c>
      <c r="BH204" s="99">
        <v>11.204918892956151</v>
      </c>
      <c r="BI204" s="99">
        <v>11.084996597079966</v>
      </c>
      <c r="BJ204" s="99">
        <v>2.8437074200078269</v>
      </c>
      <c r="BK204" s="99">
        <v>45.683463714042858</v>
      </c>
      <c r="BL204" s="99">
        <v>9.9014197633548058</v>
      </c>
      <c r="BM204" s="99">
        <v>11.03352512436139</v>
      </c>
    </row>
    <row r="205" spans="1:65" x14ac:dyDescent="0.25">
      <c r="A205" s="13">
        <v>4034780550</v>
      </c>
      <c r="B205" s="14" t="s">
        <v>531</v>
      </c>
      <c r="C205" s="14" t="s">
        <v>536</v>
      </c>
      <c r="D205" s="14" t="s">
        <v>537</v>
      </c>
      <c r="E205" s="99">
        <v>13.817499999999999</v>
      </c>
      <c r="F205" s="99">
        <v>5.0025000000000004</v>
      </c>
      <c r="G205" s="99">
        <v>4.3525</v>
      </c>
      <c r="H205" s="99">
        <v>1.6825000000000001</v>
      </c>
      <c r="I205" s="99">
        <v>1.2475000000000001</v>
      </c>
      <c r="J205" s="99">
        <v>2.7425000000000002</v>
      </c>
      <c r="K205" s="99">
        <v>3.0199999999999996</v>
      </c>
      <c r="L205" s="99">
        <v>1.5599999999999998</v>
      </c>
      <c r="M205" s="99">
        <v>3.8950000000000005</v>
      </c>
      <c r="N205" s="99">
        <v>3.1775000000000002</v>
      </c>
      <c r="O205" s="99">
        <v>0.62038043474999993</v>
      </c>
      <c r="P205" s="99">
        <v>1.7524999999999999</v>
      </c>
      <c r="Q205" s="99">
        <v>3.375</v>
      </c>
      <c r="R205" s="99">
        <v>4.0175000000000001</v>
      </c>
      <c r="S205" s="99">
        <v>5.0649999999999995</v>
      </c>
      <c r="T205" s="99">
        <v>2.6949999999999998</v>
      </c>
      <c r="U205" s="99">
        <v>4.165</v>
      </c>
      <c r="V205" s="99">
        <v>1.4075</v>
      </c>
      <c r="W205" s="99">
        <v>2.0974999999999997</v>
      </c>
      <c r="X205" s="99">
        <v>2.0325000000000002</v>
      </c>
      <c r="Y205" s="99">
        <v>18.440000000000001</v>
      </c>
      <c r="Z205" s="99">
        <v>4.92</v>
      </c>
      <c r="AA205" s="99">
        <v>3.31</v>
      </c>
      <c r="AB205" s="99">
        <v>1.29</v>
      </c>
      <c r="AC205" s="99">
        <v>2.8125</v>
      </c>
      <c r="AD205" s="99">
        <v>2.0049999999999999</v>
      </c>
      <c r="AE205" s="92">
        <v>741.70749999999998</v>
      </c>
      <c r="AF205" s="92">
        <v>263987</v>
      </c>
      <c r="AG205" s="100">
        <v>5.215000000000062</v>
      </c>
      <c r="AH205" s="92">
        <v>1099.5753887443559</v>
      </c>
      <c r="AI205" s="99" t="s">
        <v>837</v>
      </c>
      <c r="AJ205" s="99">
        <v>96.372178790316198</v>
      </c>
      <c r="AK205" s="99">
        <v>70.892760460944416</v>
      </c>
      <c r="AL205" s="99">
        <v>167.26</v>
      </c>
      <c r="AM205" s="99">
        <v>192.01773750000001</v>
      </c>
      <c r="AN205" s="99">
        <v>41</v>
      </c>
      <c r="AO205" s="101">
        <v>3.4438750000000002</v>
      </c>
      <c r="AP205" s="99">
        <v>95.924999999999997</v>
      </c>
      <c r="AQ205" s="99">
        <v>87.457499999999996</v>
      </c>
      <c r="AR205" s="99">
        <v>86.394999999999996</v>
      </c>
      <c r="AS205" s="99">
        <v>10.945</v>
      </c>
      <c r="AT205" s="99">
        <v>446.64250000000004</v>
      </c>
      <c r="AU205" s="99">
        <v>5.4275000000000002</v>
      </c>
      <c r="AV205" s="99">
        <v>10.745000000000001</v>
      </c>
      <c r="AW205" s="99">
        <v>4.0724999999999998</v>
      </c>
      <c r="AX205" s="99">
        <v>21.25</v>
      </c>
      <c r="AY205" s="99">
        <v>34.75</v>
      </c>
      <c r="AZ205" s="99">
        <v>2.71</v>
      </c>
      <c r="BA205" s="99">
        <v>1.0750000000000002</v>
      </c>
      <c r="BB205" s="99">
        <v>11.9375</v>
      </c>
      <c r="BC205" s="99">
        <v>28.669999999999998</v>
      </c>
      <c r="BD205" s="99">
        <v>23.655000000000001</v>
      </c>
      <c r="BE205" s="99">
        <v>34.25</v>
      </c>
      <c r="BF205" s="99">
        <v>69.042500000000004</v>
      </c>
      <c r="BG205" s="99">
        <v>15.725000000000001</v>
      </c>
      <c r="BH205" s="99">
        <v>9.41</v>
      </c>
      <c r="BI205" s="99">
        <v>6.72</v>
      </c>
      <c r="BJ205" s="99">
        <v>2.5075000000000003</v>
      </c>
      <c r="BK205" s="99">
        <v>36.5</v>
      </c>
      <c r="BL205" s="99">
        <v>9.5850000000000009</v>
      </c>
      <c r="BM205" s="99">
        <v>7.8849999999999998</v>
      </c>
    </row>
    <row r="206" spans="1:65" x14ac:dyDescent="0.25">
      <c r="A206" s="13">
        <v>4036420675</v>
      </c>
      <c r="B206" s="14" t="s">
        <v>531</v>
      </c>
      <c r="C206" s="14" t="s">
        <v>538</v>
      </c>
      <c r="D206" s="14" t="s">
        <v>831</v>
      </c>
      <c r="E206" s="99">
        <v>13.885617506059624</v>
      </c>
      <c r="F206" s="99">
        <v>5.1853946220220033</v>
      </c>
      <c r="G206" s="99">
        <v>4.9692184357302533</v>
      </c>
      <c r="H206" s="99">
        <v>1.510963686200137</v>
      </c>
      <c r="I206" s="99">
        <v>1.1925276659691033</v>
      </c>
      <c r="J206" s="99">
        <v>2.7253025708344571</v>
      </c>
      <c r="K206" s="99">
        <v>2.7555225145769757</v>
      </c>
      <c r="L206" s="99">
        <v>1.4040493914465575</v>
      </c>
      <c r="M206" s="99">
        <v>3.8017129759266859</v>
      </c>
      <c r="N206" s="99">
        <v>5.4816302411794195</v>
      </c>
      <c r="O206" s="99">
        <v>0.60309489986135212</v>
      </c>
      <c r="P206" s="99">
        <v>1.8032929407373222</v>
      </c>
      <c r="Q206" s="99">
        <v>4.043977911970968</v>
      </c>
      <c r="R206" s="99">
        <v>4.0791061540888984</v>
      </c>
      <c r="S206" s="99">
        <v>4.6870375410566822</v>
      </c>
      <c r="T206" s="99">
        <v>2.7360638248920299</v>
      </c>
      <c r="U206" s="99">
        <v>4.5647887491561647</v>
      </c>
      <c r="V206" s="99">
        <v>1.4132553128339831</v>
      </c>
      <c r="W206" s="99">
        <v>2.3099354171408448</v>
      </c>
      <c r="X206" s="99">
        <v>2.5830346497379395</v>
      </c>
      <c r="Y206" s="99">
        <v>18.962884076540128</v>
      </c>
      <c r="Z206" s="99">
        <v>5.3891512493447848</v>
      </c>
      <c r="AA206" s="99">
        <v>3.3150301561157649</v>
      </c>
      <c r="AB206" s="99">
        <v>1.5505393293210967</v>
      </c>
      <c r="AC206" s="99">
        <v>3.6541407960147962</v>
      </c>
      <c r="AD206" s="99">
        <v>1.9416005357912844</v>
      </c>
      <c r="AE206" s="92">
        <v>1245.4948509107053</v>
      </c>
      <c r="AF206" s="92">
        <v>415927.42922915064</v>
      </c>
      <c r="AG206" s="100">
        <v>4.5996738414936846</v>
      </c>
      <c r="AH206" s="92">
        <v>1607.3389111602505</v>
      </c>
      <c r="AI206" s="99" t="s">
        <v>837</v>
      </c>
      <c r="AJ206" s="99">
        <v>98.177544193445726</v>
      </c>
      <c r="AK206" s="99">
        <v>60.699314458201933</v>
      </c>
      <c r="AL206" s="99">
        <v>158.88</v>
      </c>
      <c r="AM206" s="99">
        <v>192.48157647220947</v>
      </c>
      <c r="AN206" s="99">
        <v>45.402682139078202</v>
      </c>
      <c r="AO206" s="101">
        <v>3.3162776521328792</v>
      </c>
      <c r="AP206" s="99">
        <v>120.1164762995128</v>
      </c>
      <c r="AQ206" s="99">
        <v>98.2053326265669</v>
      </c>
      <c r="AR206" s="99">
        <v>99.698521861787157</v>
      </c>
      <c r="AS206" s="99">
        <v>9.7276655217687686</v>
      </c>
      <c r="AT206" s="99">
        <v>502.28790167345232</v>
      </c>
      <c r="AU206" s="99">
        <v>5.197334568010672</v>
      </c>
      <c r="AV206" s="99">
        <v>9.2827566056087214</v>
      </c>
      <c r="AW206" s="99">
        <v>4.556292542258463</v>
      </c>
      <c r="AX206" s="99">
        <v>20.370507328287836</v>
      </c>
      <c r="AY206" s="99">
        <v>42.443386181331931</v>
      </c>
      <c r="AZ206" s="99">
        <v>1.9711039683497038</v>
      </c>
      <c r="BA206" s="99">
        <v>0.98057095195259558</v>
      </c>
      <c r="BB206" s="99">
        <v>14.913980619541221</v>
      </c>
      <c r="BC206" s="99">
        <v>54.86639125219412</v>
      </c>
      <c r="BD206" s="99">
        <v>30.349884929606279</v>
      </c>
      <c r="BE206" s="99">
        <v>39.410257399511607</v>
      </c>
      <c r="BF206" s="99">
        <v>79.982272121273127</v>
      </c>
      <c r="BG206" s="99">
        <v>1.6443644988680985</v>
      </c>
      <c r="BH206" s="99">
        <v>10.879342871506267</v>
      </c>
      <c r="BI206" s="99">
        <v>13.965296142379492</v>
      </c>
      <c r="BJ206" s="99">
        <v>4.5846004685102475</v>
      </c>
      <c r="BK206" s="99">
        <v>53.421446661461331</v>
      </c>
      <c r="BL206" s="99">
        <v>10.072829292663476</v>
      </c>
      <c r="BM206" s="99">
        <v>10.431344414236445</v>
      </c>
    </row>
    <row r="207" spans="1:65" x14ac:dyDescent="0.25">
      <c r="A207" s="13">
        <v>4036420700</v>
      </c>
      <c r="B207" s="14" t="s">
        <v>531</v>
      </c>
      <c r="C207" s="14" t="s">
        <v>538</v>
      </c>
      <c r="D207" s="14" t="s">
        <v>540</v>
      </c>
      <c r="E207" s="99">
        <v>12.827500000000001</v>
      </c>
      <c r="F207" s="99">
        <v>4.8899999999999997</v>
      </c>
      <c r="G207" s="99">
        <v>4.3825000000000003</v>
      </c>
      <c r="H207" s="99">
        <v>1.48</v>
      </c>
      <c r="I207" s="99">
        <v>1.0175000000000001</v>
      </c>
      <c r="J207" s="99">
        <v>2.88</v>
      </c>
      <c r="K207" s="99">
        <v>2.7349999999999999</v>
      </c>
      <c r="L207" s="99">
        <v>1.27</v>
      </c>
      <c r="M207" s="99">
        <v>3.7524999999999999</v>
      </c>
      <c r="N207" s="99">
        <v>3.1225000000000001</v>
      </c>
      <c r="O207" s="99">
        <v>0.58886514366949161</v>
      </c>
      <c r="P207" s="99">
        <v>1.6949999999999998</v>
      </c>
      <c r="Q207" s="99">
        <v>3.3200000000000003</v>
      </c>
      <c r="R207" s="99">
        <v>3.5749999999999997</v>
      </c>
      <c r="S207" s="99">
        <v>5.0875000000000004</v>
      </c>
      <c r="T207" s="99">
        <v>3.0874999999999999</v>
      </c>
      <c r="U207" s="99">
        <v>4.18</v>
      </c>
      <c r="V207" s="99">
        <v>1.1949999999999998</v>
      </c>
      <c r="W207" s="99">
        <v>1.9775</v>
      </c>
      <c r="X207" s="99">
        <v>2.0100000000000002</v>
      </c>
      <c r="Y207" s="99">
        <v>19.86</v>
      </c>
      <c r="Z207" s="99">
        <v>4.7450000000000001</v>
      </c>
      <c r="AA207" s="99">
        <v>3.0550000000000002</v>
      </c>
      <c r="AB207" s="99">
        <v>1.1599999999999999</v>
      </c>
      <c r="AC207" s="99">
        <v>3.0700000000000003</v>
      </c>
      <c r="AD207" s="99">
        <v>1.9825000000000002</v>
      </c>
      <c r="AE207" s="92">
        <v>854.5</v>
      </c>
      <c r="AF207" s="92">
        <v>335341.75</v>
      </c>
      <c r="AG207" s="100">
        <v>5.2693000000000865</v>
      </c>
      <c r="AH207" s="92">
        <v>1400.6273196175271</v>
      </c>
      <c r="AI207" s="99" t="s">
        <v>837</v>
      </c>
      <c r="AJ207" s="99">
        <v>91.771882481871515</v>
      </c>
      <c r="AK207" s="99">
        <v>72.318344449767778</v>
      </c>
      <c r="AL207" s="99">
        <v>164.08999999999997</v>
      </c>
      <c r="AM207" s="99">
        <v>194.28412499999999</v>
      </c>
      <c r="AN207" s="99">
        <v>57.34</v>
      </c>
      <c r="AO207" s="101">
        <v>3.3008571428571427</v>
      </c>
      <c r="AP207" s="99">
        <v>116.2</v>
      </c>
      <c r="AQ207" s="99">
        <v>114.24250000000001</v>
      </c>
      <c r="AR207" s="99">
        <v>123.0625</v>
      </c>
      <c r="AS207" s="99">
        <v>10.0725</v>
      </c>
      <c r="AT207" s="99">
        <v>470.0575</v>
      </c>
      <c r="AU207" s="99">
        <v>5.9875000000000007</v>
      </c>
      <c r="AV207" s="99">
        <v>10.415000000000001</v>
      </c>
      <c r="AW207" s="99">
        <v>4.3049999999999997</v>
      </c>
      <c r="AX207" s="99">
        <v>15.850000000000001</v>
      </c>
      <c r="AY207" s="99">
        <v>43.75</v>
      </c>
      <c r="AZ207" s="99">
        <v>2.2725</v>
      </c>
      <c r="BA207" s="99">
        <v>1.0375000000000001</v>
      </c>
      <c r="BB207" s="99">
        <v>12.904999999999999</v>
      </c>
      <c r="BC207" s="99">
        <v>21.327500000000001</v>
      </c>
      <c r="BD207" s="99">
        <v>13.39</v>
      </c>
      <c r="BE207" s="99">
        <v>18.669999999999998</v>
      </c>
      <c r="BF207" s="99">
        <v>56.06</v>
      </c>
      <c r="BG207" s="99">
        <v>9.2083333333333321</v>
      </c>
      <c r="BH207" s="99">
        <v>9.0425000000000004</v>
      </c>
      <c r="BI207" s="99">
        <v>12.35</v>
      </c>
      <c r="BJ207" s="99">
        <v>2.7300000000000004</v>
      </c>
      <c r="BK207" s="99">
        <v>54.354999999999997</v>
      </c>
      <c r="BL207" s="99">
        <v>9.6900000000000013</v>
      </c>
      <c r="BM207" s="99">
        <v>9.5599999999999987</v>
      </c>
    </row>
    <row r="208" spans="1:65" x14ac:dyDescent="0.25">
      <c r="A208" s="13">
        <v>4038620712</v>
      </c>
      <c r="B208" s="14" t="s">
        <v>531</v>
      </c>
      <c r="C208" s="14" t="s">
        <v>541</v>
      </c>
      <c r="D208" s="14" t="s">
        <v>542</v>
      </c>
      <c r="E208" s="99">
        <v>13.705</v>
      </c>
      <c r="F208" s="99">
        <v>4.71</v>
      </c>
      <c r="G208" s="99">
        <v>4.4625000000000004</v>
      </c>
      <c r="H208" s="99">
        <v>1.3125</v>
      </c>
      <c r="I208" s="99">
        <v>1.1274999999999999</v>
      </c>
      <c r="J208" s="99">
        <v>2.9224999999999999</v>
      </c>
      <c r="K208" s="99">
        <v>2.9625000000000004</v>
      </c>
      <c r="L208" s="99">
        <v>1.2324999999999999</v>
      </c>
      <c r="M208" s="99">
        <v>3.7225000000000001</v>
      </c>
      <c r="N208" s="99">
        <v>3.3624999999999998</v>
      </c>
      <c r="O208" s="99">
        <v>0.64030490047881361</v>
      </c>
      <c r="P208" s="99">
        <v>1.7475000000000001</v>
      </c>
      <c r="Q208" s="99">
        <v>3.6074999999999999</v>
      </c>
      <c r="R208" s="99">
        <v>4.0549999999999997</v>
      </c>
      <c r="S208" s="99">
        <v>5.5125000000000002</v>
      </c>
      <c r="T208" s="99">
        <v>2.5274999999999999</v>
      </c>
      <c r="U208" s="99">
        <v>5.01</v>
      </c>
      <c r="V208" s="99">
        <v>1.4624999999999999</v>
      </c>
      <c r="W208" s="99">
        <v>2.085</v>
      </c>
      <c r="X208" s="99">
        <v>2.0150000000000001</v>
      </c>
      <c r="Y208" s="99">
        <v>20.03</v>
      </c>
      <c r="Z208" s="99">
        <v>5.1549999999999994</v>
      </c>
      <c r="AA208" s="99">
        <v>3.1399999999999997</v>
      </c>
      <c r="AB208" s="99">
        <v>1.4750000000000001</v>
      </c>
      <c r="AC208" s="99">
        <v>3.07</v>
      </c>
      <c r="AD208" s="99">
        <v>2.0975000000000001</v>
      </c>
      <c r="AE208" s="92">
        <v>547.91750000000002</v>
      </c>
      <c r="AF208" s="92">
        <v>349200</v>
      </c>
      <c r="AG208" s="100">
        <v>5.3129166666666716</v>
      </c>
      <c r="AH208" s="92">
        <v>1462.6175381909331</v>
      </c>
      <c r="AI208" s="99" t="s">
        <v>837</v>
      </c>
      <c r="AJ208" s="99">
        <v>95.475918910625225</v>
      </c>
      <c r="AK208" s="99">
        <v>82.361345501011726</v>
      </c>
      <c r="AL208" s="99">
        <v>177.84</v>
      </c>
      <c r="AM208" s="99">
        <v>195.22162499999999</v>
      </c>
      <c r="AN208" s="99">
        <v>67.997500000000002</v>
      </c>
      <c r="AO208" s="101">
        <v>3.5058750000000001</v>
      </c>
      <c r="AP208" s="99">
        <v>116.355</v>
      </c>
      <c r="AQ208" s="99">
        <v>73.747500000000002</v>
      </c>
      <c r="AR208" s="99">
        <v>113.99250000000001</v>
      </c>
      <c r="AS208" s="99">
        <v>10.129999999999999</v>
      </c>
      <c r="AT208" s="99">
        <v>507.21499999999997</v>
      </c>
      <c r="AU208" s="99">
        <v>4.99</v>
      </c>
      <c r="AV208" s="99">
        <v>10.8475</v>
      </c>
      <c r="AW208" s="99">
        <v>5.35</v>
      </c>
      <c r="AX208" s="99">
        <v>14.4175</v>
      </c>
      <c r="AY208" s="99">
        <v>34.875</v>
      </c>
      <c r="AZ208" s="99">
        <v>2.5274999999999999</v>
      </c>
      <c r="BA208" s="99">
        <v>1.24</v>
      </c>
      <c r="BB208" s="99">
        <v>17.75</v>
      </c>
      <c r="BC208" s="99">
        <v>22.692499999999999</v>
      </c>
      <c r="BD208" s="99">
        <v>14.987500000000001</v>
      </c>
      <c r="BE208" s="99">
        <v>19.522500000000001</v>
      </c>
      <c r="BF208" s="99">
        <v>74.167500000000004</v>
      </c>
      <c r="BG208" s="99">
        <v>8.1864583333333325</v>
      </c>
      <c r="BH208" s="99">
        <v>10.279999999999998</v>
      </c>
      <c r="BI208" s="99">
        <v>13.5</v>
      </c>
      <c r="BJ208" s="99">
        <v>2.6724999999999999</v>
      </c>
      <c r="BK208" s="99">
        <v>45.987499999999997</v>
      </c>
      <c r="BL208" s="99">
        <v>9.8550000000000004</v>
      </c>
      <c r="BM208" s="99">
        <v>8.1425000000000001</v>
      </c>
    </row>
    <row r="209" spans="1:65" x14ac:dyDescent="0.25">
      <c r="A209" s="13">
        <v>4046140865</v>
      </c>
      <c r="B209" s="14" t="s">
        <v>531</v>
      </c>
      <c r="C209" s="14" t="s">
        <v>543</v>
      </c>
      <c r="D209" s="14" t="s">
        <v>545</v>
      </c>
      <c r="E209" s="99">
        <v>13.44375</v>
      </c>
      <c r="F209" s="99">
        <v>4.6749999999999998</v>
      </c>
      <c r="G209" s="99">
        <v>4.72</v>
      </c>
      <c r="H209" s="99">
        <v>1.4424999999999999</v>
      </c>
      <c r="I209" s="99">
        <v>0.95750000000000002</v>
      </c>
      <c r="J209" s="99">
        <v>3.0474999999999999</v>
      </c>
      <c r="K209" s="99">
        <v>2.69625</v>
      </c>
      <c r="L209" s="99">
        <v>1.2337500000000001</v>
      </c>
      <c r="M209" s="99">
        <v>3.8475000000000001</v>
      </c>
      <c r="N209" s="99">
        <v>3.2575000000000003</v>
      </c>
      <c r="O209" s="99">
        <v>0.6025773765338982</v>
      </c>
      <c r="P209" s="99">
        <v>1.8250000000000002</v>
      </c>
      <c r="Q209" s="99">
        <v>3.7949999999999999</v>
      </c>
      <c r="R209" s="99">
        <v>3.7649999999999997</v>
      </c>
      <c r="S209" s="99">
        <v>4.9849999999999994</v>
      </c>
      <c r="T209" s="99">
        <v>2.5750000000000002</v>
      </c>
      <c r="U209" s="99">
        <v>4.0874999999999995</v>
      </c>
      <c r="V209" s="99">
        <v>1.37625</v>
      </c>
      <c r="W209" s="99">
        <v>1.9550000000000001</v>
      </c>
      <c r="X209" s="99">
        <v>1.9300000000000002</v>
      </c>
      <c r="Y209" s="99">
        <v>18.8825</v>
      </c>
      <c r="Z209" s="99">
        <v>5.6037499999999998</v>
      </c>
      <c r="AA209" s="99">
        <v>3.1025</v>
      </c>
      <c r="AB209" s="99">
        <v>1.4400000000000002</v>
      </c>
      <c r="AC209" s="99">
        <v>2.9212500000000001</v>
      </c>
      <c r="AD209" s="99">
        <v>2.1575000000000002</v>
      </c>
      <c r="AE209" s="92">
        <v>955.72500000000002</v>
      </c>
      <c r="AF209" s="92">
        <v>332017.75</v>
      </c>
      <c r="AG209" s="100">
        <v>5.3154583333333187</v>
      </c>
      <c r="AH209" s="92">
        <v>1408.6169622060977</v>
      </c>
      <c r="AI209" s="99" t="s">
        <v>837</v>
      </c>
      <c r="AJ209" s="99">
        <v>90.491105730569757</v>
      </c>
      <c r="AK209" s="99">
        <v>74.177825226957424</v>
      </c>
      <c r="AL209" s="99">
        <v>164.67000000000002</v>
      </c>
      <c r="AM209" s="99">
        <v>192.31664999999998</v>
      </c>
      <c r="AN209" s="99">
        <v>55.247499999999995</v>
      </c>
      <c r="AO209" s="101">
        <v>3.2237499999999999</v>
      </c>
      <c r="AP209" s="99">
        <v>105.24250000000001</v>
      </c>
      <c r="AQ209" s="99">
        <v>119.685</v>
      </c>
      <c r="AR209" s="99">
        <v>100.425</v>
      </c>
      <c r="AS209" s="99">
        <v>9.8074999999999992</v>
      </c>
      <c r="AT209" s="99">
        <v>479.43</v>
      </c>
      <c r="AU209" s="99">
        <v>4.4349999999999996</v>
      </c>
      <c r="AV209" s="99">
        <v>11.322500000000002</v>
      </c>
      <c r="AW209" s="99">
        <v>4.6825000000000001</v>
      </c>
      <c r="AX209" s="99">
        <v>21.182499999999997</v>
      </c>
      <c r="AY209" s="99">
        <v>42.0075</v>
      </c>
      <c r="AZ209" s="99">
        <v>2.2137500000000001</v>
      </c>
      <c r="BA209" s="99">
        <v>1.0762499999999999</v>
      </c>
      <c r="BB209" s="99">
        <v>14.4975</v>
      </c>
      <c r="BC209" s="99">
        <v>33.08</v>
      </c>
      <c r="BD209" s="99">
        <v>26.725000000000001</v>
      </c>
      <c r="BE209" s="99">
        <v>33.004999999999995</v>
      </c>
      <c r="BF209" s="99">
        <v>94.072500000000005</v>
      </c>
      <c r="BG209" s="99">
        <v>8.3291666666666675</v>
      </c>
      <c r="BH209" s="99">
        <v>9.879999999999999</v>
      </c>
      <c r="BI209" s="99">
        <v>15.2</v>
      </c>
      <c r="BJ209" s="99">
        <v>3.1775000000000002</v>
      </c>
      <c r="BK209" s="99">
        <v>61.997499999999995</v>
      </c>
      <c r="BL209" s="99">
        <v>9.9487500000000004</v>
      </c>
      <c r="BM209" s="99">
        <v>9.1775000000000002</v>
      </c>
    </row>
    <row r="210" spans="1:65" x14ac:dyDescent="0.25">
      <c r="A210" s="13">
        <v>4121660400</v>
      </c>
      <c r="B210" s="14" t="s">
        <v>546</v>
      </c>
      <c r="C210" s="14" t="s">
        <v>839</v>
      </c>
      <c r="D210" s="14" t="s">
        <v>840</v>
      </c>
      <c r="E210" s="99">
        <v>12.960959361396391</v>
      </c>
      <c r="F210" s="99">
        <v>5.4732079279061283</v>
      </c>
      <c r="G210" s="99">
        <v>5.0943423278840321</v>
      </c>
      <c r="H210" s="99">
        <v>1.2193016651167601</v>
      </c>
      <c r="I210" s="99">
        <v>1.2103236995554323</v>
      </c>
      <c r="J210" s="99">
        <v>3.2892250356678896</v>
      </c>
      <c r="K210" s="99">
        <v>3.3115604534951384</v>
      </c>
      <c r="L210" s="99">
        <v>1.3067027118897734</v>
      </c>
      <c r="M210" s="99">
        <v>4.8073971421941977</v>
      </c>
      <c r="N210" s="99">
        <v>3.1451650194957192</v>
      </c>
      <c r="O210" s="99">
        <v>0.74222660497247073</v>
      </c>
      <c r="P210" s="99">
        <v>1.7162218655371841</v>
      </c>
      <c r="Q210" s="99">
        <v>4.1547433767164357</v>
      </c>
      <c r="R210" s="99">
        <v>4.200860206357949</v>
      </c>
      <c r="S210" s="99">
        <v>6.3076402978158939</v>
      </c>
      <c r="T210" s="99">
        <v>3.7901579167107817</v>
      </c>
      <c r="U210" s="99">
        <v>5.0708762353504673</v>
      </c>
      <c r="V210" s="99">
        <v>1.5137234254956269</v>
      </c>
      <c r="W210" s="99">
        <v>2.511478627784566</v>
      </c>
      <c r="X210" s="99">
        <v>2.2183553341655964</v>
      </c>
      <c r="Y210" s="99">
        <v>21.718203731912617</v>
      </c>
      <c r="Z210" s="99">
        <v>6.7983710349883228</v>
      </c>
      <c r="AA210" s="99">
        <v>3.4840511283499693</v>
      </c>
      <c r="AB210" s="99">
        <v>1.6612282079331453</v>
      </c>
      <c r="AC210" s="99">
        <v>3.4326315108568277</v>
      </c>
      <c r="AD210" s="99">
        <v>2.2978247307164894</v>
      </c>
      <c r="AE210" s="92">
        <v>1518.8251196015076</v>
      </c>
      <c r="AF210" s="92">
        <v>643565.12914439104</v>
      </c>
      <c r="AG210" s="100">
        <v>5.299033542900851</v>
      </c>
      <c r="AH210" s="92">
        <v>2684.695327566129</v>
      </c>
      <c r="AI210" s="99" t="s">
        <v>837</v>
      </c>
      <c r="AJ210" s="99">
        <v>130.26470881924732</v>
      </c>
      <c r="AK210" s="99">
        <v>82.068214664596951</v>
      </c>
      <c r="AL210" s="99">
        <v>212.32999999999998</v>
      </c>
      <c r="AM210" s="99">
        <v>181.96075074364865</v>
      </c>
      <c r="AN210" s="99">
        <v>83.473443588285008</v>
      </c>
      <c r="AO210" s="101">
        <v>4.1841252399438318</v>
      </c>
      <c r="AP210" s="99">
        <v>111.95949114210856</v>
      </c>
      <c r="AQ210" s="99">
        <v>107.42946211458445</v>
      </c>
      <c r="AR210" s="99">
        <v>133.44417497110825</v>
      </c>
      <c r="AS210" s="99">
        <v>10.845678505337174</v>
      </c>
      <c r="AT210" s="99">
        <v>334.66688340540475</v>
      </c>
      <c r="AU210" s="99">
        <v>5.942577012618699</v>
      </c>
      <c r="AV210" s="99">
        <v>12.458724358554456</v>
      </c>
      <c r="AW210" s="99">
        <v>4.5684532229078592</v>
      </c>
      <c r="AX210" s="99">
        <v>26.793707413592159</v>
      </c>
      <c r="AY210" s="99">
        <v>43.487254675078134</v>
      </c>
      <c r="AZ210" s="99">
        <v>2.9882701969836241</v>
      </c>
      <c r="BA210" s="99">
        <v>1.4303199736243375</v>
      </c>
      <c r="BB210" s="99">
        <v>18.999880354653456</v>
      </c>
      <c r="BC210" s="99">
        <v>30.008123304118339</v>
      </c>
      <c r="BD210" s="99">
        <v>22.011045809454046</v>
      </c>
      <c r="BE210" s="99">
        <v>24.475726701977649</v>
      </c>
      <c r="BF210" s="99">
        <v>101.59796370125309</v>
      </c>
      <c r="BG210" s="99">
        <v>9.8333150452992157</v>
      </c>
      <c r="BH210" s="99">
        <v>10.494174213119596</v>
      </c>
      <c r="BI210" s="99">
        <v>18.954519563151806</v>
      </c>
      <c r="BJ210" s="99">
        <v>2.957073486510768</v>
      </c>
      <c r="BK210" s="99">
        <v>66.129996289204442</v>
      </c>
      <c r="BL210" s="99">
        <v>11.220944460516783</v>
      </c>
      <c r="BM210" s="99">
        <v>11.188133274335497</v>
      </c>
    </row>
    <row r="211" spans="1:65" x14ac:dyDescent="0.25">
      <c r="A211" s="13">
        <v>4138900600</v>
      </c>
      <c r="B211" s="14" t="s">
        <v>546</v>
      </c>
      <c r="C211" s="14" t="s">
        <v>547</v>
      </c>
      <c r="D211" s="14" t="s">
        <v>548</v>
      </c>
      <c r="E211" s="99">
        <v>12.3775</v>
      </c>
      <c r="F211" s="99">
        <v>5.5125000000000002</v>
      </c>
      <c r="G211" s="99">
        <v>5.1025</v>
      </c>
      <c r="H211" s="99">
        <v>1.325</v>
      </c>
      <c r="I211" s="99">
        <v>1.2250000000000001</v>
      </c>
      <c r="J211" s="99">
        <v>3.42</v>
      </c>
      <c r="K211" s="99">
        <v>3.2875000000000001</v>
      </c>
      <c r="L211" s="99">
        <v>1.3049999999999999</v>
      </c>
      <c r="M211" s="99">
        <v>4.8475000000000001</v>
      </c>
      <c r="N211" s="99">
        <v>3.59</v>
      </c>
      <c r="O211" s="99">
        <v>0.745</v>
      </c>
      <c r="P211" s="99">
        <v>1.6825000000000001</v>
      </c>
      <c r="Q211" s="99">
        <v>3.9899999999999998</v>
      </c>
      <c r="R211" s="99">
        <v>4.2450000000000001</v>
      </c>
      <c r="S211" s="99">
        <v>6.5949999999999998</v>
      </c>
      <c r="T211" s="99">
        <v>3.9724999999999997</v>
      </c>
      <c r="U211" s="99">
        <v>5.1749999999999998</v>
      </c>
      <c r="V211" s="99">
        <v>1.5250000000000001</v>
      </c>
      <c r="W211" s="99">
        <v>2.4674999999999998</v>
      </c>
      <c r="X211" s="99">
        <v>2.1949999999999998</v>
      </c>
      <c r="Y211" s="99">
        <v>19.565000000000001</v>
      </c>
      <c r="Z211" s="99">
        <v>6.7174999999999994</v>
      </c>
      <c r="AA211" s="99">
        <v>3.5350000000000001</v>
      </c>
      <c r="AB211" s="99">
        <v>1.7774999999999999</v>
      </c>
      <c r="AC211" s="99">
        <v>3.5575000000000001</v>
      </c>
      <c r="AD211" s="99">
        <v>2.3475000000000001</v>
      </c>
      <c r="AE211" s="92">
        <v>2613.1775000000002</v>
      </c>
      <c r="AF211" s="92">
        <v>671522.5</v>
      </c>
      <c r="AG211" s="100">
        <v>5.1596794870833538</v>
      </c>
      <c r="AH211" s="92">
        <v>2765.796383420151</v>
      </c>
      <c r="AI211" s="99" t="s">
        <v>837</v>
      </c>
      <c r="AJ211" s="99">
        <v>82.849597808333343</v>
      </c>
      <c r="AK211" s="99">
        <v>80.01503981365002</v>
      </c>
      <c r="AL211" s="99">
        <v>162.87</v>
      </c>
      <c r="AM211" s="99">
        <v>181.86255</v>
      </c>
      <c r="AN211" s="99">
        <v>72.59</v>
      </c>
      <c r="AO211" s="101">
        <v>4.5012500000000006</v>
      </c>
      <c r="AP211" s="99">
        <v>123.73</v>
      </c>
      <c r="AQ211" s="99">
        <v>148.215</v>
      </c>
      <c r="AR211" s="99">
        <v>115.6825</v>
      </c>
      <c r="AS211" s="99">
        <v>10.942499999999999</v>
      </c>
      <c r="AT211" s="99">
        <v>415.52</v>
      </c>
      <c r="AU211" s="99">
        <v>6.5725000000000007</v>
      </c>
      <c r="AV211" s="99">
        <v>12.4375</v>
      </c>
      <c r="AW211" s="99">
        <v>4.96</v>
      </c>
      <c r="AX211" s="99">
        <v>39.269999999999996</v>
      </c>
      <c r="AY211" s="99">
        <v>57.457499999999996</v>
      </c>
      <c r="AZ211" s="99">
        <v>3.2550000000000003</v>
      </c>
      <c r="BA211" s="99">
        <v>1.4325000000000001</v>
      </c>
      <c r="BB211" s="99">
        <v>18.625</v>
      </c>
      <c r="BC211" s="99">
        <v>33.435000000000002</v>
      </c>
      <c r="BD211" s="99">
        <v>22.044999999999998</v>
      </c>
      <c r="BE211" s="99">
        <v>28.700000000000003</v>
      </c>
      <c r="BF211" s="99">
        <v>79.762499999999989</v>
      </c>
      <c r="BG211" s="99">
        <v>7.020833333333333</v>
      </c>
      <c r="BH211" s="99">
        <v>13.48</v>
      </c>
      <c r="BI211" s="99">
        <v>17.375</v>
      </c>
      <c r="BJ211" s="99">
        <v>3.5525000000000002</v>
      </c>
      <c r="BK211" s="99">
        <v>77.375</v>
      </c>
      <c r="BL211" s="99">
        <v>10.9275</v>
      </c>
      <c r="BM211" s="99">
        <v>10.675000000000001</v>
      </c>
    </row>
    <row r="212" spans="1:65" x14ac:dyDescent="0.25">
      <c r="A212" s="13">
        <v>4210900075</v>
      </c>
      <c r="B212" s="14" t="s">
        <v>549</v>
      </c>
      <c r="C212" s="14" t="s">
        <v>550</v>
      </c>
      <c r="D212" s="14" t="s">
        <v>551</v>
      </c>
      <c r="E212" s="99">
        <v>15.102499999999999</v>
      </c>
      <c r="F212" s="99">
        <v>4.84</v>
      </c>
      <c r="G212" s="99">
        <v>5.0949999999999998</v>
      </c>
      <c r="H212" s="99">
        <v>1.5725</v>
      </c>
      <c r="I212" s="99">
        <v>1.22</v>
      </c>
      <c r="J212" s="99">
        <v>3.0474999999999999</v>
      </c>
      <c r="K212" s="99">
        <v>2.7349999999999999</v>
      </c>
      <c r="L212" s="99">
        <v>1.4200000000000002</v>
      </c>
      <c r="M212" s="99">
        <v>4.5049999999999999</v>
      </c>
      <c r="N212" s="99">
        <v>3.7249999999999996</v>
      </c>
      <c r="O212" s="99">
        <v>0.56500000000000006</v>
      </c>
      <c r="P212" s="99">
        <v>1.6849999999999998</v>
      </c>
      <c r="Q212" s="99">
        <v>3.8875000000000002</v>
      </c>
      <c r="R212" s="99">
        <v>3.8950000000000005</v>
      </c>
      <c r="S212" s="99">
        <v>4.4525000000000006</v>
      </c>
      <c r="T212" s="99">
        <v>2.7425000000000002</v>
      </c>
      <c r="U212" s="99">
        <v>4.3725000000000005</v>
      </c>
      <c r="V212" s="99">
        <v>1.3049999999999999</v>
      </c>
      <c r="W212" s="99">
        <v>2.1375000000000002</v>
      </c>
      <c r="X212" s="99">
        <v>1.7825</v>
      </c>
      <c r="Y212" s="99">
        <v>19.7225</v>
      </c>
      <c r="Z212" s="99">
        <v>6.1649999999999991</v>
      </c>
      <c r="AA212" s="99">
        <v>3.1850000000000005</v>
      </c>
      <c r="AB212" s="99">
        <v>1.3374999999999999</v>
      </c>
      <c r="AC212" s="99">
        <v>3.6449999999999996</v>
      </c>
      <c r="AD212" s="99">
        <v>2.2574999999999998</v>
      </c>
      <c r="AE212" s="92">
        <v>1714.2425000000001</v>
      </c>
      <c r="AF212" s="92">
        <v>487073.25</v>
      </c>
      <c r="AG212" s="100">
        <v>5.1863000000000721</v>
      </c>
      <c r="AH212" s="92">
        <v>2014.0278937609592</v>
      </c>
      <c r="AI212" s="99" t="s">
        <v>837</v>
      </c>
      <c r="AJ212" s="99">
        <v>99.044065979166675</v>
      </c>
      <c r="AK212" s="99">
        <v>90.700709866242292</v>
      </c>
      <c r="AL212" s="99">
        <v>189.74</v>
      </c>
      <c r="AM212" s="99">
        <v>194.0655375</v>
      </c>
      <c r="AN212" s="99">
        <v>59.989999999999995</v>
      </c>
      <c r="AO212" s="101">
        <v>3.9652812500000003</v>
      </c>
      <c r="AP212" s="99">
        <v>113.715</v>
      </c>
      <c r="AQ212" s="99">
        <v>102.85000000000001</v>
      </c>
      <c r="AR212" s="99">
        <v>118.1875</v>
      </c>
      <c r="AS212" s="99">
        <v>10.065</v>
      </c>
      <c r="AT212" s="99">
        <v>492.53999999999996</v>
      </c>
      <c r="AU212" s="99">
        <v>6.5</v>
      </c>
      <c r="AV212" s="99">
        <v>11.335000000000001</v>
      </c>
      <c r="AW212" s="99">
        <v>6.3875000000000002</v>
      </c>
      <c r="AX212" s="99">
        <v>21.195</v>
      </c>
      <c r="AY212" s="99">
        <v>52.192499999999995</v>
      </c>
      <c r="AZ212" s="99">
        <v>2.5049999999999999</v>
      </c>
      <c r="BA212" s="99">
        <v>1.0625</v>
      </c>
      <c r="BB212" s="99">
        <v>13.365</v>
      </c>
      <c r="BC212" s="99">
        <v>36.650000000000006</v>
      </c>
      <c r="BD212" s="99">
        <v>29.392499999999998</v>
      </c>
      <c r="BE212" s="99">
        <v>35.467500000000001</v>
      </c>
      <c r="BF212" s="99">
        <v>88.9</v>
      </c>
      <c r="BG212" s="99">
        <v>6.4583333333333339</v>
      </c>
      <c r="BH212" s="99">
        <v>12.012499999999999</v>
      </c>
      <c r="BI212" s="99">
        <v>16.37</v>
      </c>
      <c r="BJ212" s="99">
        <v>2.82</v>
      </c>
      <c r="BK212" s="99">
        <v>61.664999999999999</v>
      </c>
      <c r="BL212" s="99">
        <v>10.372499999999999</v>
      </c>
      <c r="BM212" s="99">
        <v>11.547500000000001</v>
      </c>
    </row>
    <row r="213" spans="1:65" x14ac:dyDescent="0.25">
      <c r="A213" s="13">
        <v>4221500200</v>
      </c>
      <c r="B213" s="14" t="s">
        <v>549</v>
      </c>
      <c r="C213" s="14" t="s">
        <v>841</v>
      </c>
      <c r="D213" s="14" t="s">
        <v>842</v>
      </c>
      <c r="E213" s="99">
        <v>12.034420416669148</v>
      </c>
      <c r="F213" s="99">
        <v>5.9870421702097101</v>
      </c>
      <c r="G213" s="99">
        <v>4.870963073261521</v>
      </c>
      <c r="H213" s="99">
        <v>1.2817981206067122</v>
      </c>
      <c r="I213" s="99">
        <v>1.0095127303462021</v>
      </c>
      <c r="J213" s="99">
        <v>3.1807362742405458</v>
      </c>
      <c r="K213" s="99">
        <v>3.0110363379310732</v>
      </c>
      <c r="L213" s="99">
        <v>1.2421676690834982</v>
      </c>
      <c r="M213" s="99">
        <v>3.9224775350416135</v>
      </c>
      <c r="N213" s="99">
        <v>4.4694255024811662</v>
      </c>
      <c r="O213" s="99">
        <v>0.70849973515625808</v>
      </c>
      <c r="P213" s="99">
        <v>1.731768957336195</v>
      </c>
      <c r="Q213" s="99">
        <v>3.2643148014255505</v>
      </c>
      <c r="R213" s="99">
        <v>4.1875514729357368</v>
      </c>
      <c r="S213" s="99">
        <v>5.9054260807572234</v>
      </c>
      <c r="T213" s="99">
        <v>3.6190374985869429</v>
      </c>
      <c r="U213" s="99">
        <v>4.6862498232393008</v>
      </c>
      <c r="V213" s="99">
        <v>1.4116364614526205</v>
      </c>
      <c r="W213" s="99">
        <v>2.0981815968977822</v>
      </c>
      <c r="X213" s="99">
        <v>1.6637350692642268</v>
      </c>
      <c r="Y213" s="99">
        <v>19.28772437303526</v>
      </c>
      <c r="Z213" s="99">
        <v>6.6036748680798496</v>
      </c>
      <c r="AA213" s="99">
        <v>3.0585769895969701</v>
      </c>
      <c r="AB213" s="99">
        <v>1.6592629712304219</v>
      </c>
      <c r="AC213" s="99">
        <v>3.4160709465092598</v>
      </c>
      <c r="AD213" s="99">
        <v>2.3366772266904281</v>
      </c>
      <c r="AE213" s="92">
        <v>766.4855918239067</v>
      </c>
      <c r="AF213" s="92">
        <v>329329.65982169856</v>
      </c>
      <c r="AG213" s="100">
        <v>5.1830506223229404</v>
      </c>
      <c r="AH213" s="92">
        <v>1362.9709215580078</v>
      </c>
      <c r="AI213" s="99" t="s">
        <v>837</v>
      </c>
      <c r="AJ213" s="99">
        <v>99.217959735833844</v>
      </c>
      <c r="AK213" s="99">
        <v>103.30442682004848</v>
      </c>
      <c r="AL213" s="99">
        <v>202.51999999999998</v>
      </c>
      <c r="AM213" s="99">
        <v>185.07433800551038</v>
      </c>
      <c r="AN213" s="99">
        <v>57.545269321365879</v>
      </c>
      <c r="AO213" s="101">
        <v>4.0805937496047253</v>
      </c>
      <c r="AP213" s="99">
        <v>74.671143444981041</v>
      </c>
      <c r="AQ213" s="99">
        <v>129.00086078607032</v>
      </c>
      <c r="AR213" s="99">
        <v>131.3526053825928</v>
      </c>
      <c r="AS213" s="99">
        <v>9.6120660457741707</v>
      </c>
      <c r="AT213" s="99">
        <v>349.24001083338476</v>
      </c>
      <c r="AU213" s="99">
        <v>5.9185562744437235</v>
      </c>
      <c r="AV213" s="99">
        <v>11.06721822077038</v>
      </c>
      <c r="AW213" s="99">
        <v>4.9329781217363244</v>
      </c>
      <c r="AX213" s="99">
        <v>24.461150486336084</v>
      </c>
      <c r="AY213" s="99">
        <v>39.0202106026561</v>
      </c>
      <c r="AZ213" s="99">
        <v>3.1055489929309594</v>
      </c>
      <c r="BA213" s="99">
        <v>1.157764290560205</v>
      </c>
      <c r="BB213" s="99">
        <v>15.789882032100653</v>
      </c>
      <c r="BC213" s="99">
        <v>31.178942750642278</v>
      </c>
      <c r="BD213" s="99">
        <v>22.324301749844956</v>
      </c>
      <c r="BE213" s="99">
        <v>23.890058578795056</v>
      </c>
      <c r="BF213" s="99">
        <v>84.993890469386031</v>
      </c>
      <c r="BG213" s="99">
        <v>9.1277494374414623</v>
      </c>
      <c r="BH213" s="99">
        <v>9.882214060477855</v>
      </c>
      <c r="BI213" s="99">
        <v>14.373948524243612</v>
      </c>
      <c r="BJ213" s="99">
        <v>2.5415191778284334</v>
      </c>
      <c r="BK213" s="99">
        <v>54.250951490059549</v>
      </c>
      <c r="BL213" s="99">
        <v>9.4949018767420128</v>
      </c>
      <c r="BM213" s="99">
        <v>15.687264575923331</v>
      </c>
    </row>
    <row r="214" spans="1:65" x14ac:dyDescent="0.25">
      <c r="A214" s="13">
        <v>4225420430</v>
      </c>
      <c r="B214" s="14" t="s">
        <v>549</v>
      </c>
      <c r="C214" s="14" t="s">
        <v>873</v>
      </c>
      <c r="D214" s="14" t="s">
        <v>874</v>
      </c>
      <c r="E214" s="99">
        <v>15.902810583232224</v>
      </c>
      <c r="F214" s="99">
        <v>4.6362317045251595</v>
      </c>
      <c r="G214" s="99">
        <v>5.2284921955758268</v>
      </c>
      <c r="H214" s="99">
        <v>1.9128073424272807</v>
      </c>
      <c r="I214" s="99">
        <v>1.2280952410229995</v>
      </c>
      <c r="J214" s="99">
        <v>2.5769689698747555</v>
      </c>
      <c r="K214" s="99">
        <v>3.4448542442989529</v>
      </c>
      <c r="L214" s="99">
        <v>1.2902481482450774</v>
      </c>
      <c r="M214" s="99">
        <v>4.3042108365662184</v>
      </c>
      <c r="N214" s="99">
        <v>4.1351616881040814</v>
      </c>
      <c r="O214" s="99">
        <v>0.63847839835217213</v>
      </c>
      <c r="P214" s="99">
        <v>1.8968957180579742</v>
      </c>
      <c r="Q214" s="99">
        <v>4.2000889219957962</v>
      </c>
      <c r="R214" s="99">
        <v>3.9916868876294407</v>
      </c>
      <c r="S214" s="99">
        <v>4.4116353225444573</v>
      </c>
      <c r="T214" s="99">
        <v>3.138961110750389</v>
      </c>
      <c r="U214" s="99">
        <v>4.9032369331725505</v>
      </c>
      <c r="V214" s="99">
        <v>1.3936043050903977</v>
      </c>
      <c r="W214" s="99">
        <v>2.5129652484055551</v>
      </c>
      <c r="X214" s="99">
        <v>1.8100860839467943</v>
      </c>
      <c r="Y214" s="99">
        <v>19.418678511806011</v>
      </c>
      <c r="Z214" s="99">
        <v>6.64184377898356</v>
      </c>
      <c r="AA214" s="99">
        <v>3.5159760071966364</v>
      </c>
      <c r="AB214" s="99">
        <v>1.8047151578107181</v>
      </c>
      <c r="AC214" s="99">
        <v>3.0462679875830458</v>
      </c>
      <c r="AD214" s="99">
        <v>2.1889238961367958</v>
      </c>
      <c r="AE214" s="92">
        <v>1425.182057601015</v>
      </c>
      <c r="AF214" s="92">
        <v>474537.65716462565</v>
      </c>
      <c r="AG214" s="100">
        <v>4.8003154561438359</v>
      </c>
      <c r="AH214" s="92">
        <v>1872.4780660050317</v>
      </c>
      <c r="AI214" s="99">
        <v>200.73904138137226</v>
      </c>
      <c r="AJ214" s="99" t="s">
        <v>837</v>
      </c>
      <c r="AK214" s="99" t="s">
        <v>837</v>
      </c>
      <c r="AL214" s="99">
        <v>200.73904138137226</v>
      </c>
      <c r="AM214" s="99">
        <v>192.71635570866633</v>
      </c>
      <c r="AN214" s="99">
        <v>60.448935066231222</v>
      </c>
      <c r="AO214" s="101">
        <v>3.9175370290976756</v>
      </c>
      <c r="AP214" s="99">
        <v>64.37259271096616</v>
      </c>
      <c r="AQ214" s="99">
        <v>112.02108603177551</v>
      </c>
      <c r="AR214" s="99">
        <v>115.87259819188682</v>
      </c>
      <c r="AS214" s="99">
        <v>9.4518150834505672</v>
      </c>
      <c r="AT214" s="99">
        <v>466.67082156867252</v>
      </c>
      <c r="AU214" s="99">
        <v>5.7775531856272888</v>
      </c>
      <c r="AV214" s="99">
        <v>12.459365543990575</v>
      </c>
      <c r="AW214" s="99">
        <v>4.6532717569337372</v>
      </c>
      <c r="AX214" s="99">
        <v>26.15614672289805</v>
      </c>
      <c r="AY214" s="99">
        <v>37.907435990924661</v>
      </c>
      <c r="AZ214" s="99">
        <v>2.4037884581811455</v>
      </c>
      <c r="BA214" s="99">
        <v>1.1889607758547376</v>
      </c>
      <c r="BB214" s="99">
        <v>16.465990770650389</v>
      </c>
      <c r="BC214" s="99">
        <v>37.228398567560674</v>
      </c>
      <c r="BD214" s="99">
        <v>24.705233279385187</v>
      </c>
      <c r="BE214" s="99">
        <v>32.69018107022594</v>
      </c>
      <c r="BF214" s="99">
        <v>99.623318560633734</v>
      </c>
      <c r="BG214" s="99">
        <v>8.4346088833279911</v>
      </c>
      <c r="BH214" s="99">
        <v>11.396209854709106</v>
      </c>
      <c r="BI214" s="99">
        <v>17.736283529262888</v>
      </c>
      <c r="BJ214" s="99">
        <v>2.7737917976485833</v>
      </c>
      <c r="BK214" s="99">
        <v>65.21265607653821</v>
      </c>
      <c r="BL214" s="99">
        <v>11.386202353110564</v>
      </c>
      <c r="BM214" s="99">
        <v>12.606299239627862</v>
      </c>
    </row>
    <row r="215" spans="1:65" x14ac:dyDescent="0.25">
      <c r="A215" s="13">
        <v>4237964700</v>
      </c>
      <c r="B215" s="14" t="s">
        <v>549</v>
      </c>
      <c r="C215" s="14" t="s">
        <v>864</v>
      </c>
      <c r="D215" s="14" t="s">
        <v>552</v>
      </c>
      <c r="E215" s="99">
        <v>15.6175</v>
      </c>
      <c r="F215" s="99">
        <v>4.8524999999999991</v>
      </c>
      <c r="G215" s="99">
        <v>5.64</v>
      </c>
      <c r="H215" s="99">
        <v>1.7999999999999998</v>
      </c>
      <c r="I215" s="99">
        <v>1.3725000000000001</v>
      </c>
      <c r="J215" s="99">
        <v>3.0950000000000002</v>
      </c>
      <c r="K215" s="99">
        <v>3.0175000000000001</v>
      </c>
      <c r="L215" s="99">
        <v>1.4650000000000001</v>
      </c>
      <c r="M215" s="99">
        <v>5.2549999999999999</v>
      </c>
      <c r="N215" s="99">
        <v>4.0824999999999996</v>
      </c>
      <c r="O215" s="99">
        <v>0.64500000000000002</v>
      </c>
      <c r="P215" s="99">
        <v>2.0700000000000003</v>
      </c>
      <c r="Q215" s="99">
        <v>4.335</v>
      </c>
      <c r="R215" s="99">
        <v>4.2650000000000006</v>
      </c>
      <c r="S215" s="99">
        <v>5.7925000000000004</v>
      </c>
      <c r="T215" s="99">
        <v>3.24</v>
      </c>
      <c r="U215" s="99">
        <v>5.4275000000000002</v>
      </c>
      <c r="V215" s="99">
        <v>1.5575000000000001</v>
      </c>
      <c r="W215" s="99">
        <v>2.38</v>
      </c>
      <c r="X215" s="99">
        <v>2.09</v>
      </c>
      <c r="Y215" s="99">
        <v>21.057499999999997</v>
      </c>
      <c r="Z215" s="99">
        <v>6.879999999999999</v>
      </c>
      <c r="AA215" s="99">
        <v>3.9750000000000001</v>
      </c>
      <c r="AB215" s="99">
        <v>1.8399999999999999</v>
      </c>
      <c r="AC215" s="99">
        <v>4.1374999999999993</v>
      </c>
      <c r="AD215" s="99">
        <v>2.8650000000000002</v>
      </c>
      <c r="AE215" s="92">
        <v>1555.9925000000001</v>
      </c>
      <c r="AF215" s="92">
        <v>431345.5</v>
      </c>
      <c r="AG215" s="100">
        <v>5.0840625000000115</v>
      </c>
      <c r="AH215" s="92">
        <v>1759.7734049063936</v>
      </c>
      <c r="AI215" s="99" t="s">
        <v>837</v>
      </c>
      <c r="AJ215" s="99">
        <v>106.81568587466442</v>
      </c>
      <c r="AK215" s="99">
        <v>104.18270345420318</v>
      </c>
      <c r="AL215" s="99">
        <v>211</v>
      </c>
      <c r="AM215" s="99">
        <v>196.83292499999999</v>
      </c>
      <c r="AN215" s="99">
        <v>64.522500000000008</v>
      </c>
      <c r="AO215" s="101">
        <v>4.0024999999999995</v>
      </c>
      <c r="AP215" s="99">
        <v>119.5</v>
      </c>
      <c r="AQ215" s="99">
        <v>136.29249999999999</v>
      </c>
      <c r="AR215" s="99">
        <v>97.542500000000004</v>
      </c>
      <c r="AS215" s="99">
        <v>10.887499999999999</v>
      </c>
      <c r="AT215" s="99">
        <v>397.25</v>
      </c>
      <c r="AU215" s="99">
        <v>4.2450000000000001</v>
      </c>
      <c r="AV215" s="99">
        <v>11.275</v>
      </c>
      <c r="AW215" s="99">
        <v>4.18</v>
      </c>
      <c r="AX215" s="99">
        <v>22.2225</v>
      </c>
      <c r="AY215" s="99">
        <v>64.117499999999993</v>
      </c>
      <c r="AZ215" s="99">
        <v>2.85</v>
      </c>
      <c r="BA215" s="99">
        <v>1.2574999999999998</v>
      </c>
      <c r="BB215" s="99">
        <v>13</v>
      </c>
      <c r="BC215" s="99">
        <v>35.502499999999998</v>
      </c>
      <c r="BD215" s="99">
        <v>27.927500000000002</v>
      </c>
      <c r="BE215" s="99">
        <v>39.06</v>
      </c>
      <c r="BF215" s="99">
        <v>65.25</v>
      </c>
      <c r="BG215" s="99">
        <v>12.956666666666665</v>
      </c>
      <c r="BH215" s="99">
        <v>12.4375</v>
      </c>
      <c r="BI215" s="99">
        <v>19.575000000000003</v>
      </c>
      <c r="BJ215" s="99">
        <v>3.0449999999999999</v>
      </c>
      <c r="BK215" s="99">
        <v>77.032499999999999</v>
      </c>
      <c r="BL215" s="99">
        <v>9.8475000000000001</v>
      </c>
      <c r="BM215" s="99">
        <v>14.057499999999999</v>
      </c>
    </row>
    <row r="216" spans="1:65" x14ac:dyDescent="0.25">
      <c r="A216" s="13">
        <v>4238300750</v>
      </c>
      <c r="B216" s="14" t="s">
        <v>549</v>
      </c>
      <c r="C216" s="14" t="s">
        <v>553</v>
      </c>
      <c r="D216" s="14" t="s">
        <v>554</v>
      </c>
      <c r="E216" s="99">
        <v>15.745000000000001</v>
      </c>
      <c r="F216" s="99">
        <v>4.9849999999999994</v>
      </c>
      <c r="G216" s="99">
        <v>5.3175000000000008</v>
      </c>
      <c r="H216" s="99">
        <v>1.9849999999999999</v>
      </c>
      <c r="I216" s="99">
        <v>1.1825000000000001</v>
      </c>
      <c r="J216" s="99">
        <v>3</v>
      </c>
      <c r="K216" s="99">
        <v>2.6274999999999999</v>
      </c>
      <c r="L216" s="99">
        <v>1.3774999999999999</v>
      </c>
      <c r="M216" s="99">
        <v>3.8774999999999999</v>
      </c>
      <c r="N216" s="99">
        <v>4.5724999999999998</v>
      </c>
      <c r="O216" s="99">
        <v>0.61</v>
      </c>
      <c r="P216" s="99">
        <v>2.2700000000000005</v>
      </c>
      <c r="Q216" s="99">
        <v>4.4350000000000005</v>
      </c>
      <c r="R216" s="99">
        <v>4.0549999999999997</v>
      </c>
      <c r="S216" s="99">
        <v>5.64</v>
      </c>
      <c r="T216" s="99">
        <v>2.8075000000000001</v>
      </c>
      <c r="U216" s="99">
        <v>4.8025000000000002</v>
      </c>
      <c r="V216" s="99">
        <v>1.4975000000000001</v>
      </c>
      <c r="W216" s="99">
        <v>2.5449999999999999</v>
      </c>
      <c r="X216" s="99">
        <v>2.0649999999999999</v>
      </c>
      <c r="Y216" s="99">
        <v>22.914999999999999</v>
      </c>
      <c r="Z216" s="99">
        <v>6.7125000000000004</v>
      </c>
      <c r="AA216" s="99">
        <v>3.5</v>
      </c>
      <c r="AB216" s="99">
        <v>1.3125</v>
      </c>
      <c r="AC216" s="99">
        <v>3.4450000000000003</v>
      </c>
      <c r="AD216" s="99">
        <v>2.48</v>
      </c>
      <c r="AE216" s="92">
        <v>1287.3924999999999</v>
      </c>
      <c r="AF216" s="92">
        <v>424734.25</v>
      </c>
      <c r="AG216" s="100">
        <v>5.1400000000000263</v>
      </c>
      <c r="AH216" s="92">
        <v>1750.1067428064202</v>
      </c>
      <c r="AI216" s="99" t="s">
        <v>837</v>
      </c>
      <c r="AJ216" s="99">
        <v>120.65822540454694</v>
      </c>
      <c r="AK216" s="99">
        <v>144.69499161861714</v>
      </c>
      <c r="AL216" s="99">
        <v>265.35000000000002</v>
      </c>
      <c r="AM216" s="99">
        <v>195.33292499999999</v>
      </c>
      <c r="AN216" s="99">
        <v>60.674999999999997</v>
      </c>
      <c r="AO216" s="101">
        <v>3.9281071428571428</v>
      </c>
      <c r="AP216" s="99">
        <v>99.77</v>
      </c>
      <c r="AQ216" s="99">
        <v>99.712500000000006</v>
      </c>
      <c r="AR216" s="99">
        <v>112.7475</v>
      </c>
      <c r="AS216" s="99">
        <v>10.4175</v>
      </c>
      <c r="AT216" s="99">
        <v>481.42250000000001</v>
      </c>
      <c r="AU216" s="99">
        <v>5.28</v>
      </c>
      <c r="AV216" s="99">
        <v>12.215</v>
      </c>
      <c r="AW216" s="99">
        <v>4.9275000000000002</v>
      </c>
      <c r="AX216" s="99">
        <v>23.124999999999996</v>
      </c>
      <c r="AY216" s="99">
        <v>37.6</v>
      </c>
      <c r="AZ216" s="99">
        <v>2.64</v>
      </c>
      <c r="BA216" s="99">
        <v>1.24</v>
      </c>
      <c r="BB216" s="99">
        <v>14.5025</v>
      </c>
      <c r="BC216" s="99">
        <v>21.587499999999999</v>
      </c>
      <c r="BD216" s="99">
        <v>22</v>
      </c>
      <c r="BE216" s="99">
        <v>22.572499999999998</v>
      </c>
      <c r="BF216" s="99">
        <v>76.06</v>
      </c>
      <c r="BG216" s="99">
        <v>9.4624999999999986</v>
      </c>
      <c r="BH216" s="99">
        <v>11.57</v>
      </c>
      <c r="BI216" s="99">
        <v>15.700000000000001</v>
      </c>
      <c r="BJ216" s="99">
        <v>2.8249999999999997</v>
      </c>
      <c r="BK216" s="99">
        <v>58.440000000000005</v>
      </c>
      <c r="BL216" s="99">
        <v>9.9525000000000006</v>
      </c>
      <c r="BM216" s="99">
        <v>10.862500000000001</v>
      </c>
    </row>
    <row r="217" spans="1:65" x14ac:dyDescent="0.25">
      <c r="A217" s="13">
        <v>4239740825</v>
      </c>
      <c r="B217" s="14" t="s">
        <v>549</v>
      </c>
      <c r="C217" s="14" t="s">
        <v>555</v>
      </c>
      <c r="D217" s="14" t="s">
        <v>556</v>
      </c>
      <c r="E217" s="99">
        <v>12.418435253897108</v>
      </c>
      <c r="F217" s="99">
        <v>5.0167973133618053</v>
      </c>
      <c r="G217" s="99">
        <v>4.9294577620837803</v>
      </c>
      <c r="H217" s="99">
        <v>1.5710576995013572</v>
      </c>
      <c r="I217" s="99">
        <v>1.1668387220189778</v>
      </c>
      <c r="J217" s="99">
        <v>2.9780234000034809</v>
      </c>
      <c r="K217" s="99">
        <v>3.0193822180623626</v>
      </c>
      <c r="L217" s="99">
        <v>1.2716396957923757</v>
      </c>
      <c r="M217" s="99">
        <v>4.3907647108692709</v>
      </c>
      <c r="N217" s="99">
        <v>5.0454352462675933</v>
      </c>
      <c r="O217" s="99">
        <v>0.65415394928689685</v>
      </c>
      <c r="P217" s="99">
        <v>1.7954380213257579</v>
      </c>
      <c r="Q217" s="99">
        <v>3.8592926286742459</v>
      </c>
      <c r="R217" s="99">
        <v>4.0395917845232994</v>
      </c>
      <c r="S217" s="99">
        <v>4.4072297103529863</v>
      </c>
      <c r="T217" s="99">
        <v>2.9858455590568935</v>
      </c>
      <c r="U217" s="99">
        <v>4.7181339343637516</v>
      </c>
      <c r="V217" s="99">
        <v>1.2677565136622202</v>
      </c>
      <c r="W217" s="99">
        <v>2.0787476507723701</v>
      </c>
      <c r="X217" s="99">
        <v>1.9360757479209751</v>
      </c>
      <c r="Y217" s="99">
        <v>19.191943116058091</v>
      </c>
      <c r="Z217" s="99">
        <v>5.5050636779191979</v>
      </c>
      <c r="AA217" s="99">
        <v>3.3329920629519276</v>
      </c>
      <c r="AB217" s="99">
        <v>1.2540371491244664</v>
      </c>
      <c r="AC217" s="99">
        <v>3.7386492598512895</v>
      </c>
      <c r="AD217" s="99">
        <v>2.1320355742991346</v>
      </c>
      <c r="AE217" s="92">
        <v>1731.5374815051393</v>
      </c>
      <c r="AF217" s="92">
        <v>444668.98520997097</v>
      </c>
      <c r="AG217" s="100">
        <v>4.9716404575404436</v>
      </c>
      <c r="AH217" s="92">
        <v>1787.0765812092313</v>
      </c>
      <c r="AI217" s="99" t="s">
        <v>837</v>
      </c>
      <c r="AJ217" s="99">
        <v>53.315568174508513</v>
      </c>
      <c r="AK217" s="99">
        <v>90.663754251415156</v>
      </c>
      <c r="AL217" s="99">
        <v>143.97999999999999</v>
      </c>
      <c r="AM217" s="99">
        <v>187.40086625857833</v>
      </c>
      <c r="AN217" s="99">
        <v>72.639082215045207</v>
      </c>
      <c r="AO217" s="101">
        <v>3.933127761232535</v>
      </c>
      <c r="AP217" s="99">
        <v>113.16720317261046</v>
      </c>
      <c r="AQ217" s="99">
        <v>204.75712167182894</v>
      </c>
      <c r="AR217" s="99">
        <v>143.04404116832688</v>
      </c>
      <c r="AS217" s="99">
        <v>10.287034215349321</v>
      </c>
      <c r="AT217" s="99">
        <v>518.88950546658816</v>
      </c>
      <c r="AU217" s="99">
        <v>5.5728393554699824</v>
      </c>
      <c r="AV217" s="99">
        <v>11.265821519667757</v>
      </c>
      <c r="AW217" s="99">
        <v>4.8859703301670514</v>
      </c>
      <c r="AX217" s="99">
        <v>23.895694356478725</v>
      </c>
      <c r="AY217" s="99">
        <v>49.980682691385141</v>
      </c>
      <c r="AZ217" s="99">
        <v>3.3630722908022306</v>
      </c>
      <c r="BA217" s="99">
        <v>1.1153998780377121</v>
      </c>
      <c r="BB217" s="99">
        <v>11.327567352750306</v>
      </c>
      <c r="BC217" s="99">
        <v>36.020635562358365</v>
      </c>
      <c r="BD217" s="99">
        <v>31.134396017420805</v>
      </c>
      <c r="BE217" s="99">
        <v>33.428395394475672</v>
      </c>
      <c r="BF217" s="99">
        <v>133.72460317778933</v>
      </c>
      <c r="BG217" s="99">
        <v>14.645924875913938</v>
      </c>
      <c r="BH217" s="99">
        <v>10.04607870535307</v>
      </c>
      <c r="BI217" s="99">
        <v>14.825096712913693</v>
      </c>
      <c r="BJ217" s="99">
        <v>3.4164068353891368</v>
      </c>
      <c r="BK217" s="99">
        <v>72.403668569289295</v>
      </c>
      <c r="BL217" s="99">
        <v>9.3721361954346314</v>
      </c>
      <c r="BM217" s="99">
        <v>8.2865239909414221</v>
      </c>
    </row>
    <row r="218" spans="1:65" x14ac:dyDescent="0.25">
      <c r="A218" s="13">
        <v>4242540815</v>
      </c>
      <c r="B218" s="14" t="s">
        <v>549</v>
      </c>
      <c r="C218" s="14" t="s">
        <v>843</v>
      </c>
      <c r="D218" s="14" t="s">
        <v>557</v>
      </c>
      <c r="E218" s="99">
        <v>13.6075</v>
      </c>
      <c r="F218" s="99">
        <v>4.7450000000000001</v>
      </c>
      <c r="G218" s="99">
        <v>5.3824999999999994</v>
      </c>
      <c r="H218" s="99">
        <v>1.35</v>
      </c>
      <c r="I218" s="99">
        <v>1.2875000000000001</v>
      </c>
      <c r="J218" s="99">
        <v>2.9575000000000005</v>
      </c>
      <c r="K218" s="99">
        <v>2.74</v>
      </c>
      <c r="L218" s="99">
        <v>1.3925000000000001</v>
      </c>
      <c r="M218" s="99">
        <v>4.6049999999999995</v>
      </c>
      <c r="N218" s="99">
        <v>4.3125</v>
      </c>
      <c r="O218" s="99">
        <v>0.5625</v>
      </c>
      <c r="P218" s="99">
        <v>2.0049999999999999</v>
      </c>
      <c r="Q218" s="99">
        <v>3.9725000000000001</v>
      </c>
      <c r="R218" s="99">
        <v>4.1325000000000003</v>
      </c>
      <c r="S218" s="99">
        <v>4.82</v>
      </c>
      <c r="T218" s="99">
        <v>3.0949999999999998</v>
      </c>
      <c r="U218" s="99">
        <v>4.9225000000000003</v>
      </c>
      <c r="V218" s="99">
        <v>1.46</v>
      </c>
      <c r="W218" s="99">
        <v>2.2974999999999999</v>
      </c>
      <c r="X218" s="99">
        <v>1.9750000000000001</v>
      </c>
      <c r="Y218" s="99">
        <v>18.6675</v>
      </c>
      <c r="Z218" s="99">
        <v>6.5274999999999999</v>
      </c>
      <c r="AA218" s="99">
        <v>3.3250000000000002</v>
      </c>
      <c r="AB218" s="99">
        <v>1.7275</v>
      </c>
      <c r="AC218" s="99">
        <v>3.5749999999999997</v>
      </c>
      <c r="AD218" s="99">
        <v>2.3750000000000004</v>
      </c>
      <c r="AE218" s="92">
        <v>1628.3125</v>
      </c>
      <c r="AF218" s="92">
        <v>260255.75</v>
      </c>
      <c r="AG218" s="100">
        <v>5.1231250000000745</v>
      </c>
      <c r="AH218" s="92">
        <v>1069.7996151167622</v>
      </c>
      <c r="AI218" s="99" t="s">
        <v>837</v>
      </c>
      <c r="AJ218" s="99">
        <v>100.35406597916668</v>
      </c>
      <c r="AK218" s="99">
        <v>89.278830995128757</v>
      </c>
      <c r="AL218" s="99">
        <v>189.63</v>
      </c>
      <c r="AM218" s="99">
        <v>193.83292499999999</v>
      </c>
      <c r="AN218" s="99">
        <v>49.190000000000005</v>
      </c>
      <c r="AO218" s="101">
        <v>3.94475</v>
      </c>
      <c r="AP218" s="99">
        <v>64.875</v>
      </c>
      <c r="AQ218" s="99">
        <v>78.625</v>
      </c>
      <c r="AR218" s="99">
        <v>116.5</v>
      </c>
      <c r="AS218" s="99">
        <v>9.6824999999999992</v>
      </c>
      <c r="AT218" s="99">
        <v>478.78750000000002</v>
      </c>
      <c r="AU218" s="99">
        <v>5.165</v>
      </c>
      <c r="AV218" s="99">
        <v>10.765000000000001</v>
      </c>
      <c r="AW218" s="99">
        <v>4.7775000000000007</v>
      </c>
      <c r="AX218" s="99">
        <v>25.6675</v>
      </c>
      <c r="AY218" s="99">
        <v>34.832499999999996</v>
      </c>
      <c r="AZ218" s="99">
        <v>2.54</v>
      </c>
      <c r="BA218" s="99">
        <v>1.1724999999999999</v>
      </c>
      <c r="BB218" s="99">
        <v>15.067499999999999</v>
      </c>
      <c r="BC218" s="99">
        <v>32.642499999999998</v>
      </c>
      <c r="BD218" s="99">
        <v>32.697499999999998</v>
      </c>
      <c r="BE218" s="99">
        <v>30.192499999999999</v>
      </c>
      <c r="BF218" s="99">
        <v>93.375</v>
      </c>
      <c r="BG218" s="99">
        <v>9.9500000000000011</v>
      </c>
      <c r="BH218" s="99">
        <v>11.375</v>
      </c>
      <c r="BI218" s="99">
        <v>15.040000000000001</v>
      </c>
      <c r="BJ218" s="99">
        <v>3.1825000000000001</v>
      </c>
      <c r="BK218" s="99">
        <v>61.665000000000006</v>
      </c>
      <c r="BL218" s="99">
        <v>10.3375</v>
      </c>
      <c r="BM218" s="99">
        <v>10.657500000000001</v>
      </c>
    </row>
    <row r="219" spans="1:65" x14ac:dyDescent="0.25">
      <c r="A219" s="13">
        <v>4242540900</v>
      </c>
      <c r="B219" s="14" t="s">
        <v>549</v>
      </c>
      <c r="C219" s="14" t="s">
        <v>843</v>
      </c>
      <c r="D219" s="14" t="s">
        <v>558</v>
      </c>
      <c r="E219" s="99">
        <v>11.8375</v>
      </c>
      <c r="F219" s="99">
        <v>5.2925000000000004</v>
      </c>
      <c r="G219" s="99">
        <v>5.3224999999999998</v>
      </c>
      <c r="H219" s="99">
        <v>1.5050000000000001</v>
      </c>
      <c r="I219" s="99">
        <v>1.3025</v>
      </c>
      <c r="J219" s="99">
        <v>3.0649999999999999</v>
      </c>
      <c r="K219" s="99">
        <v>2.6775000000000002</v>
      </c>
      <c r="L219" s="99">
        <v>1.55</v>
      </c>
      <c r="M219" s="99">
        <v>4.7649999999999997</v>
      </c>
      <c r="N219" s="99">
        <v>4.3600000000000003</v>
      </c>
      <c r="O219" s="99">
        <v>0.745</v>
      </c>
      <c r="P219" s="99">
        <v>2.0449999999999999</v>
      </c>
      <c r="Q219" s="99">
        <v>3.8125</v>
      </c>
      <c r="R219" s="99">
        <v>4.1999999999999993</v>
      </c>
      <c r="S219" s="99">
        <v>4.8</v>
      </c>
      <c r="T219" s="99">
        <v>3.1225000000000001</v>
      </c>
      <c r="U219" s="99">
        <v>4.75</v>
      </c>
      <c r="V219" s="99">
        <v>1.415</v>
      </c>
      <c r="W219" s="99">
        <v>2.2700000000000005</v>
      </c>
      <c r="X219" s="99">
        <v>1.655</v>
      </c>
      <c r="Y219" s="99">
        <v>20.425000000000001</v>
      </c>
      <c r="Z219" s="99">
        <v>6.2074999999999996</v>
      </c>
      <c r="AA219" s="99">
        <v>3.3025000000000002</v>
      </c>
      <c r="AB219" s="99">
        <v>1.76</v>
      </c>
      <c r="AC219" s="99">
        <v>3.6774999999999993</v>
      </c>
      <c r="AD219" s="99">
        <v>2.395</v>
      </c>
      <c r="AE219" s="92">
        <v>1390.6875</v>
      </c>
      <c r="AF219" s="92">
        <v>262023</v>
      </c>
      <c r="AG219" s="100">
        <v>5.0374750000001036</v>
      </c>
      <c r="AH219" s="92">
        <v>1067.1511697150179</v>
      </c>
      <c r="AI219" s="99" t="s">
        <v>837</v>
      </c>
      <c r="AJ219" s="99">
        <v>100.35406597916668</v>
      </c>
      <c r="AK219" s="99">
        <v>89.403830995128757</v>
      </c>
      <c r="AL219" s="99">
        <v>189.75</v>
      </c>
      <c r="AM219" s="99">
        <v>193.83292499999999</v>
      </c>
      <c r="AN219" s="99">
        <v>61.035000000000004</v>
      </c>
      <c r="AO219" s="101">
        <v>4.0248750000000006</v>
      </c>
      <c r="AP219" s="99">
        <v>71.625</v>
      </c>
      <c r="AQ219" s="99">
        <v>113.88500000000001</v>
      </c>
      <c r="AR219" s="99">
        <v>111.9175</v>
      </c>
      <c r="AS219" s="99">
        <v>9.9</v>
      </c>
      <c r="AT219" s="99">
        <v>482.65</v>
      </c>
      <c r="AU219" s="99">
        <v>5.4</v>
      </c>
      <c r="AV219" s="99">
        <v>10.6</v>
      </c>
      <c r="AW219" s="99">
        <v>4.5574999999999992</v>
      </c>
      <c r="AX219" s="99">
        <v>24.0625</v>
      </c>
      <c r="AY219" s="99">
        <v>35.207499999999996</v>
      </c>
      <c r="AZ219" s="99">
        <v>2.4299999999999997</v>
      </c>
      <c r="BA219" s="99">
        <v>1.125</v>
      </c>
      <c r="BB219" s="99">
        <v>13.045000000000002</v>
      </c>
      <c r="BC219" s="99">
        <v>34.122500000000002</v>
      </c>
      <c r="BD219" s="99">
        <v>31.872499999999999</v>
      </c>
      <c r="BE219" s="99">
        <v>33.077500000000001</v>
      </c>
      <c r="BF219" s="99">
        <v>86.6875</v>
      </c>
      <c r="BG219" s="99">
        <v>9.73</v>
      </c>
      <c r="BH219" s="99">
        <v>11.224999999999998</v>
      </c>
      <c r="BI219" s="99">
        <v>15.370000000000001</v>
      </c>
      <c r="BJ219" s="99">
        <v>2.9849999999999999</v>
      </c>
      <c r="BK219" s="99">
        <v>56.707499999999996</v>
      </c>
      <c r="BL219" s="99">
        <v>10.24</v>
      </c>
      <c r="BM219" s="99">
        <v>9.1900000000000013</v>
      </c>
    </row>
    <row r="220" spans="1:65" x14ac:dyDescent="0.25">
      <c r="A220" s="13">
        <v>4339300250</v>
      </c>
      <c r="B220" s="14" t="s">
        <v>559</v>
      </c>
      <c r="C220" s="14" t="s">
        <v>560</v>
      </c>
      <c r="D220" s="14" t="s">
        <v>561</v>
      </c>
      <c r="E220" s="99">
        <v>15.055</v>
      </c>
      <c r="F220" s="99">
        <v>4.4350000000000005</v>
      </c>
      <c r="G220" s="99">
        <v>4.42</v>
      </c>
      <c r="H220" s="99">
        <v>1.6375</v>
      </c>
      <c r="I220" s="99">
        <v>1.08</v>
      </c>
      <c r="J220" s="99">
        <v>2.9849999999999999</v>
      </c>
      <c r="K220" s="99">
        <v>3.0625</v>
      </c>
      <c r="L220" s="99">
        <v>1.4575</v>
      </c>
      <c r="M220" s="99">
        <v>4.91</v>
      </c>
      <c r="N220" s="99">
        <v>3.7600000000000002</v>
      </c>
      <c r="O220" s="99">
        <v>0.56200000000000006</v>
      </c>
      <c r="P220" s="99">
        <v>1.9424999999999999</v>
      </c>
      <c r="Q220" s="99">
        <v>4.1349999999999998</v>
      </c>
      <c r="R220" s="99">
        <v>4.0549999999999997</v>
      </c>
      <c r="S220" s="99">
        <v>4.4099999999999993</v>
      </c>
      <c r="T220" s="99">
        <v>3.1675</v>
      </c>
      <c r="U220" s="99">
        <v>4.7324999999999999</v>
      </c>
      <c r="V220" s="99">
        <v>1.3275000000000001</v>
      </c>
      <c r="W220" s="99">
        <v>2.2549999999999999</v>
      </c>
      <c r="X220" s="99">
        <v>1.8275000000000001</v>
      </c>
      <c r="Y220" s="99">
        <v>21.657499999999999</v>
      </c>
      <c r="Z220" s="99">
        <v>5.4149999999999991</v>
      </c>
      <c r="AA220" s="99">
        <v>3.125</v>
      </c>
      <c r="AB220" s="99">
        <v>1.355</v>
      </c>
      <c r="AC220" s="99">
        <v>3.3325</v>
      </c>
      <c r="AD220" s="99">
        <v>2.4224999999999994</v>
      </c>
      <c r="AE220" s="92">
        <v>2128.1125000000002</v>
      </c>
      <c r="AF220" s="92">
        <v>464240.75</v>
      </c>
      <c r="AG220" s="100">
        <v>5.123750000000058</v>
      </c>
      <c r="AH220" s="92">
        <v>1902.0616615841009</v>
      </c>
      <c r="AI220" s="99" t="s">
        <v>837</v>
      </c>
      <c r="AJ220" s="99">
        <v>124.73787504791666</v>
      </c>
      <c r="AK220" s="99">
        <v>119.91969314100645</v>
      </c>
      <c r="AL220" s="99">
        <v>244.66</v>
      </c>
      <c r="AM220" s="99">
        <v>193.74292500000001</v>
      </c>
      <c r="AN220" s="99">
        <v>66.692499999999995</v>
      </c>
      <c r="AO220" s="101">
        <v>3.8081666666666667</v>
      </c>
      <c r="AP220" s="99">
        <v>117.545</v>
      </c>
      <c r="AQ220" s="99">
        <v>149.78</v>
      </c>
      <c r="AR220" s="99">
        <v>119.0825</v>
      </c>
      <c r="AS220" s="99">
        <v>10.0425</v>
      </c>
      <c r="AT220" s="99">
        <v>339.82499999999999</v>
      </c>
      <c r="AU220" s="99">
        <v>7.1025</v>
      </c>
      <c r="AV220" s="99">
        <v>10.815000000000001</v>
      </c>
      <c r="AW220" s="99">
        <v>5.1624999999999996</v>
      </c>
      <c r="AX220" s="99">
        <v>26</v>
      </c>
      <c r="AY220" s="99">
        <v>50.8125</v>
      </c>
      <c r="AZ220" s="99">
        <v>2.5</v>
      </c>
      <c r="BA220" s="99">
        <v>1.0325</v>
      </c>
      <c r="BB220" s="99">
        <v>18.337499999999999</v>
      </c>
      <c r="BC220" s="99">
        <v>33.412500000000001</v>
      </c>
      <c r="BD220" s="99">
        <v>23.91</v>
      </c>
      <c r="BE220" s="99">
        <v>29.175000000000001</v>
      </c>
      <c r="BF220" s="99">
        <v>116.27999999999999</v>
      </c>
      <c r="BG220" s="99">
        <v>12.638333333333334</v>
      </c>
      <c r="BH220" s="99">
        <v>13.86</v>
      </c>
      <c r="BI220" s="99">
        <v>21.2075</v>
      </c>
      <c r="BJ220" s="99">
        <v>2.9849999999999999</v>
      </c>
      <c r="BK220" s="99">
        <v>84.825000000000003</v>
      </c>
      <c r="BL220" s="99">
        <v>10.682499999999999</v>
      </c>
      <c r="BM220" s="99">
        <v>11.87</v>
      </c>
    </row>
    <row r="221" spans="1:65" x14ac:dyDescent="0.25">
      <c r="A221" s="13">
        <v>4516700200</v>
      </c>
      <c r="B221" s="14" t="s">
        <v>562</v>
      </c>
      <c r="C221" s="14" t="s">
        <v>563</v>
      </c>
      <c r="D221" s="14" t="s">
        <v>564</v>
      </c>
      <c r="E221" s="99">
        <v>12.420000000000002</v>
      </c>
      <c r="F221" s="99">
        <v>4.7524999999999995</v>
      </c>
      <c r="G221" s="99">
        <v>5.4249999999999998</v>
      </c>
      <c r="H221" s="99">
        <v>1.64</v>
      </c>
      <c r="I221" s="99">
        <v>1.2050000000000001</v>
      </c>
      <c r="J221" s="99">
        <v>2.7149999999999999</v>
      </c>
      <c r="K221" s="99">
        <v>2.7075</v>
      </c>
      <c r="L221" s="99">
        <v>1.3774999999999999</v>
      </c>
      <c r="M221" s="99">
        <v>4.54</v>
      </c>
      <c r="N221" s="99">
        <v>4.8899999999999997</v>
      </c>
      <c r="O221" s="99">
        <v>0.64999999999999991</v>
      </c>
      <c r="P221" s="99">
        <v>1.7599999999999998</v>
      </c>
      <c r="Q221" s="99">
        <v>4.16</v>
      </c>
      <c r="R221" s="99">
        <v>4.1950000000000003</v>
      </c>
      <c r="S221" s="99">
        <v>5.2750000000000004</v>
      </c>
      <c r="T221" s="99">
        <v>3.17</v>
      </c>
      <c r="U221" s="99">
        <v>4.9375</v>
      </c>
      <c r="V221" s="99">
        <v>1.5525</v>
      </c>
      <c r="W221" s="99">
        <v>2.2400000000000002</v>
      </c>
      <c r="X221" s="99">
        <v>1.95</v>
      </c>
      <c r="Y221" s="99">
        <v>21.6175</v>
      </c>
      <c r="Z221" s="99">
        <v>5.2550000000000008</v>
      </c>
      <c r="AA221" s="99">
        <v>3.4649999999999999</v>
      </c>
      <c r="AB221" s="99">
        <v>1.3574999999999999</v>
      </c>
      <c r="AC221" s="99">
        <v>3.3250000000000002</v>
      </c>
      <c r="AD221" s="99">
        <v>2.4274999999999998</v>
      </c>
      <c r="AE221" s="92">
        <v>1589.6275000000001</v>
      </c>
      <c r="AF221" s="92">
        <v>429365.75</v>
      </c>
      <c r="AG221" s="100">
        <v>4.768204166666675</v>
      </c>
      <c r="AH221" s="92">
        <v>1698.3415898349774</v>
      </c>
      <c r="AI221" s="99">
        <v>230.15189376471298</v>
      </c>
      <c r="AJ221" s="99" t="s">
        <v>837</v>
      </c>
      <c r="AK221" s="99" t="s">
        <v>837</v>
      </c>
      <c r="AL221" s="99">
        <v>230.15189376471298</v>
      </c>
      <c r="AM221" s="99">
        <v>195.02999999999997</v>
      </c>
      <c r="AN221" s="99">
        <v>55.144999999999996</v>
      </c>
      <c r="AO221" s="101">
        <v>3.4919166666666666</v>
      </c>
      <c r="AP221" s="99">
        <v>72.9375</v>
      </c>
      <c r="AQ221" s="99">
        <v>145.95750000000001</v>
      </c>
      <c r="AR221" s="99">
        <v>94.625</v>
      </c>
      <c r="AS221" s="99">
        <v>10.48</v>
      </c>
      <c r="AT221" s="99">
        <v>352.21</v>
      </c>
      <c r="AU221" s="99">
        <v>3.8600000000000003</v>
      </c>
      <c r="AV221" s="99">
        <v>8.9275000000000002</v>
      </c>
      <c r="AW221" s="99">
        <v>4.4349999999999996</v>
      </c>
      <c r="AX221" s="99">
        <v>21.25</v>
      </c>
      <c r="AY221" s="99">
        <v>59.707499999999996</v>
      </c>
      <c r="AZ221" s="99">
        <v>2.75</v>
      </c>
      <c r="BA221" s="99">
        <v>1.1525000000000001</v>
      </c>
      <c r="BB221" s="99">
        <v>12.9725</v>
      </c>
      <c r="BC221" s="99">
        <v>35.980000000000004</v>
      </c>
      <c r="BD221" s="99">
        <v>25.5975</v>
      </c>
      <c r="BE221" s="99">
        <v>31.1525</v>
      </c>
      <c r="BF221" s="99">
        <v>84.5625</v>
      </c>
      <c r="BG221" s="99">
        <v>9.4908333333333328</v>
      </c>
      <c r="BH221" s="99">
        <v>10.922499999999999</v>
      </c>
      <c r="BI221" s="99">
        <v>15.75</v>
      </c>
      <c r="BJ221" s="99">
        <v>3.1025</v>
      </c>
      <c r="BK221" s="99">
        <v>58.292500000000004</v>
      </c>
      <c r="BL221" s="99">
        <v>10.8725</v>
      </c>
      <c r="BM221" s="99">
        <v>11.335000000000001</v>
      </c>
    </row>
    <row r="222" spans="1:65" x14ac:dyDescent="0.25">
      <c r="A222" s="13">
        <v>4517900300</v>
      </c>
      <c r="B222" s="14" t="s">
        <v>562</v>
      </c>
      <c r="C222" s="14" t="s">
        <v>565</v>
      </c>
      <c r="D222" s="14" t="s">
        <v>566</v>
      </c>
      <c r="E222" s="99">
        <v>12.305</v>
      </c>
      <c r="F222" s="99">
        <v>4.7974999999999994</v>
      </c>
      <c r="G222" s="99">
        <v>4.82</v>
      </c>
      <c r="H222" s="99">
        <v>1.5899999999999999</v>
      </c>
      <c r="I222" s="99">
        <v>1.3925000000000001</v>
      </c>
      <c r="J222" s="99">
        <v>2.9050000000000002</v>
      </c>
      <c r="K222" s="99">
        <v>2.7575000000000003</v>
      </c>
      <c r="L222" s="99">
        <v>1.3125</v>
      </c>
      <c r="M222" s="99">
        <v>4.3250000000000002</v>
      </c>
      <c r="N222" s="99">
        <v>3.9725000000000001</v>
      </c>
      <c r="O222" s="99">
        <v>0.57250000000000001</v>
      </c>
      <c r="P222" s="99">
        <v>1.9324999999999999</v>
      </c>
      <c r="Q222" s="99">
        <v>4.22</v>
      </c>
      <c r="R222" s="99">
        <v>3.8624999999999998</v>
      </c>
      <c r="S222" s="99">
        <v>5.27</v>
      </c>
      <c r="T222" s="99">
        <v>2.9124999999999996</v>
      </c>
      <c r="U222" s="99">
        <v>5.1724999999999994</v>
      </c>
      <c r="V222" s="99">
        <v>1.4175</v>
      </c>
      <c r="W222" s="99">
        <v>2.23</v>
      </c>
      <c r="X222" s="99">
        <v>1.9274999999999998</v>
      </c>
      <c r="Y222" s="99">
        <v>21.2425</v>
      </c>
      <c r="Z222" s="99">
        <v>5.29</v>
      </c>
      <c r="AA222" s="99">
        <v>3.3624999999999998</v>
      </c>
      <c r="AB222" s="99">
        <v>1.6375000000000002</v>
      </c>
      <c r="AC222" s="99">
        <v>3.3849999999999998</v>
      </c>
      <c r="AD222" s="99">
        <v>2.3125</v>
      </c>
      <c r="AE222" s="92">
        <v>1119.0425</v>
      </c>
      <c r="AF222" s="92">
        <v>329317.5</v>
      </c>
      <c r="AG222" s="100">
        <v>5.1956250000000654</v>
      </c>
      <c r="AH222" s="92">
        <v>1368.3997642240492</v>
      </c>
      <c r="AI222" s="99" t="s">
        <v>837</v>
      </c>
      <c r="AJ222" s="99">
        <v>116.0625602991519</v>
      </c>
      <c r="AK222" s="99">
        <v>164.30707374440414</v>
      </c>
      <c r="AL222" s="99">
        <v>280.37</v>
      </c>
      <c r="AM222" s="99">
        <v>191.20717500000001</v>
      </c>
      <c r="AN222" s="99">
        <v>33.5</v>
      </c>
      <c r="AO222" s="101">
        <v>3.2288749999999995</v>
      </c>
      <c r="AP222" s="99">
        <v>54.5</v>
      </c>
      <c r="AQ222" s="99">
        <v>130.625</v>
      </c>
      <c r="AR222" s="99">
        <v>81.875</v>
      </c>
      <c r="AS222" s="99">
        <v>10.4475</v>
      </c>
      <c r="AT222" s="99">
        <v>421.41249999999997</v>
      </c>
      <c r="AU222" s="99">
        <v>5.79</v>
      </c>
      <c r="AV222" s="99">
        <v>9.8674999999999997</v>
      </c>
      <c r="AW222" s="99">
        <v>4.4474999999999998</v>
      </c>
      <c r="AX222" s="99">
        <v>19.055</v>
      </c>
      <c r="AY222" s="99">
        <v>41.69</v>
      </c>
      <c r="AZ222" s="99">
        <v>2.9275000000000002</v>
      </c>
      <c r="BA222" s="99">
        <v>1.1475</v>
      </c>
      <c r="BB222" s="99">
        <v>9.125</v>
      </c>
      <c r="BC222" s="99">
        <v>36.840000000000003</v>
      </c>
      <c r="BD222" s="99">
        <v>20.279999999999998</v>
      </c>
      <c r="BE222" s="99">
        <v>28.204999999999998</v>
      </c>
      <c r="BF222" s="99">
        <v>100.435</v>
      </c>
      <c r="BG222" s="99">
        <v>12.5</v>
      </c>
      <c r="BH222" s="99">
        <v>11.467499999999999</v>
      </c>
      <c r="BI222" s="99">
        <v>23</v>
      </c>
      <c r="BJ222" s="99">
        <v>3.99</v>
      </c>
      <c r="BK222" s="99">
        <v>50</v>
      </c>
      <c r="BL222" s="99">
        <v>10.82</v>
      </c>
      <c r="BM222" s="99">
        <v>10.3375</v>
      </c>
    </row>
    <row r="223" spans="1:65" x14ac:dyDescent="0.25">
      <c r="A223" s="13">
        <v>4524860400</v>
      </c>
      <c r="B223" s="14" t="s">
        <v>562</v>
      </c>
      <c r="C223" s="14" t="s">
        <v>567</v>
      </c>
      <c r="D223" s="14" t="s">
        <v>568</v>
      </c>
      <c r="E223" s="99">
        <v>14.39</v>
      </c>
      <c r="F223" s="99">
        <v>5.41</v>
      </c>
      <c r="G223" s="99">
        <v>5.0625</v>
      </c>
      <c r="H223" s="99">
        <v>1.3774999999999999</v>
      </c>
      <c r="I223" s="99">
        <v>1.135</v>
      </c>
      <c r="J223" s="99">
        <v>2.5775000000000001</v>
      </c>
      <c r="K223" s="99">
        <v>2.585</v>
      </c>
      <c r="L223" s="99">
        <v>1.3624999999999998</v>
      </c>
      <c r="M223" s="99">
        <v>4.3050000000000006</v>
      </c>
      <c r="N223" s="99">
        <v>4.5625</v>
      </c>
      <c r="O223" s="99">
        <v>0.53</v>
      </c>
      <c r="P223" s="99">
        <v>1.8399999999999999</v>
      </c>
      <c r="Q223" s="99">
        <v>3.9350000000000001</v>
      </c>
      <c r="R223" s="99">
        <v>4.1899999999999995</v>
      </c>
      <c r="S223" s="99">
        <v>4.915</v>
      </c>
      <c r="T223" s="99">
        <v>2.8925000000000001</v>
      </c>
      <c r="U223" s="99">
        <v>4.6225000000000005</v>
      </c>
      <c r="V223" s="99">
        <v>1.5425</v>
      </c>
      <c r="W223" s="99">
        <v>2.2849999999999997</v>
      </c>
      <c r="X223" s="99">
        <v>2.0324999999999998</v>
      </c>
      <c r="Y223" s="99">
        <v>19.77</v>
      </c>
      <c r="Z223" s="99">
        <v>5.4074999999999998</v>
      </c>
      <c r="AA223" s="99">
        <v>3.24</v>
      </c>
      <c r="AB223" s="99">
        <v>1.67</v>
      </c>
      <c r="AC223" s="99">
        <v>3.3525</v>
      </c>
      <c r="AD223" s="99">
        <v>2.2024999999999997</v>
      </c>
      <c r="AE223" s="92">
        <v>1209.5075000000002</v>
      </c>
      <c r="AF223" s="92">
        <v>298247.5</v>
      </c>
      <c r="AG223" s="100">
        <v>5.1583333333333909</v>
      </c>
      <c r="AH223" s="92">
        <v>1233.8819838636477</v>
      </c>
      <c r="AI223" s="99" t="s">
        <v>837</v>
      </c>
      <c r="AJ223" s="99">
        <v>95.606879142691852</v>
      </c>
      <c r="AK223" s="99">
        <v>70.861815650857693</v>
      </c>
      <c r="AL223" s="99">
        <v>166.47</v>
      </c>
      <c r="AM223" s="99">
        <v>196.24698749999999</v>
      </c>
      <c r="AN223" s="99">
        <v>55.855000000000004</v>
      </c>
      <c r="AO223" s="101">
        <v>3.2933750000000002</v>
      </c>
      <c r="AP223" s="99">
        <v>116.7925</v>
      </c>
      <c r="AQ223" s="99">
        <v>113.5325</v>
      </c>
      <c r="AR223" s="99">
        <v>109.0125</v>
      </c>
      <c r="AS223" s="99">
        <v>10.840000000000002</v>
      </c>
      <c r="AT223" s="99">
        <v>502.9425</v>
      </c>
      <c r="AU223" s="99">
        <v>4.87</v>
      </c>
      <c r="AV223" s="99">
        <v>11.317500000000001</v>
      </c>
      <c r="AW223" s="99">
        <v>4.3224999999999998</v>
      </c>
      <c r="AX223" s="99">
        <v>24.8675</v>
      </c>
      <c r="AY223" s="99">
        <v>50.517499999999998</v>
      </c>
      <c r="AZ223" s="99">
        <v>2.6025</v>
      </c>
      <c r="BA223" s="99">
        <v>1.1299999999999999</v>
      </c>
      <c r="BB223" s="99">
        <v>15.009999999999998</v>
      </c>
      <c r="BC223" s="99">
        <v>27.482500000000002</v>
      </c>
      <c r="BD223" s="99">
        <v>25.232499999999998</v>
      </c>
      <c r="BE223" s="99">
        <v>29.1175</v>
      </c>
      <c r="BF223" s="99">
        <v>91.725000000000009</v>
      </c>
      <c r="BG223" s="99">
        <v>12.58</v>
      </c>
      <c r="BH223" s="99">
        <v>13.027500000000002</v>
      </c>
      <c r="BI223" s="99">
        <v>16.512499999999999</v>
      </c>
      <c r="BJ223" s="99">
        <v>2.9699999999999998</v>
      </c>
      <c r="BK223" s="99">
        <v>75.537499999999994</v>
      </c>
      <c r="BL223" s="99">
        <v>10.969999999999999</v>
      </c>
      <c r="BM223" s="99">
        <v>9.8350000000000009</v>
      </c>
    </row>
    <row r="224" spans="1:65" x14ac:dyDescent="0.25">
      <c r="A224" s="13">
        <v>4525940500</v>
      </c>
      <c r="B224" s="14" t="s">
        <v>562</v>
      </c>
      <c r="C224" s="14" t="s">
        <v>832</v>
      </c>
      <c r="D224" s="14" t="s">
        <v>833</v>
      </c>
      <c r="E224" s="99">
        <v>14.558093734514394</v>
      </c>
      <c r="F224" s="99">
        <v>5.2777214555945839</v>
      </c>
      <c r="G224" s="99">
        <v>4.2872463016766957</v>
      </c>
      <c r="H224" s="99">
        <v>1.4110769292678347</v>
      </c>
      <c r="I224" s="99">
        <v>1.1227788133033365</v>
      </c>
      <c r="J224" s="99">
        <v>3.2112081716514043</v>
      </c>
      <c r="K224" s="99">
        <v>3.1175729574933024</v>
      </c>
      <c r="L224" s="99">
        <v>1.2616396957923759</v>
      </c>
      <c r="M224" s="99">
        <v>4.3015146466296672</v>
      </c>
      <c r="N224" s="99">
        <v>4.4928481970140748</v>
      </c>
      <c r="O224" s="99">
        <v>0.63648087769828798</v>
      </c>
      <c r="P224" s="99">
        <v>1.7130328249429643</v>
      </c>
      <c r="Q224" s="99">
        <v>4.5372987426996767</v>
      </c>
      <c r="R224" s="99">
        <v>4.2818538554852061</v>
      </c>
      <c r="S224" s="99">
        <v>5.3901582333552858</v>
      </c>
      <c r="T224" s="99">
        <v>3.0559680214564846</v>
      </c>
      <c r="U224" s="99">
        <v>5.1057952311421371</v>
      </c>
      <c r="V224" s="99">
        <v>1.4567006066876618</v>
      </c>
      <c r="W224" s="99">
        <v>2.3003023374861078</v>
      </c>
      <c r="X224" s="99">
        <v>2.2281826564303069</v>
      </c>
      <c r="Y224" s="99">
        <v>20.291171365763621</v>
      </c>
      <c r="Z224" s="99">
        <v>5.5416256152642127</v>
      </c>
      <c r="AA224" s="99">
        <v>3.3570958863351015</v>
      </c>
      <c r="AB224" s="99">
        <v>1.5288611758221349</v>
      </c>
      <c r="AC224" s="99">
        <v>4.049801084374276</v>
      </c>
      <c r="AD224" s="99">
        <v>2.4818318128102694</v>
      </c>
      <c r="AE224" s="92">
        <v>2167.1831774369571</v>
      </c>
      <c r="AF224" s="92">
        <v>467902.48141345475</v>
      </c>
      <c r="AG224" s="100">
        <v>5.3704617626512725</v>
      </c>
      <c r="AH224" s="92">
        <v>1977.445442418023</v>
      </c>
      <c r="AI224" s="99">
        <v>180.97939716843163</v>
      </c>
      <c r="AJ224" s="99" t="s">
        <v>837</v>
      </c>
      <c r="AK224" s="99" t="s">
        <v>837</v>
      </c>
      <c r="AL224" s="99">
        <v>180.97939716843163</v>
      </c>
      <c r="AM224" s="99">
        <v>189.20030070738443</v>
      </c>
      <c r="AN224" s="99">
        <v>52.290722727170802</v>
      </c>
      <c r="AO224" s="101">
        <v>3.4901528822755772</v>
      </c>
      <c r="AP224" s="99">
        <v>230.82211077354938</v>
      </c>
      <c r="AQ224" s="99">
        <v>121.53886158590311</v>
      </c>
      <c r="AR224" s="99">
        <v>98.98311620704186</v>
      </c>
      <c r="AS224" s="99">
        <v>10.13766980136411</v>
      </c>
      <c r="AT224" s="99">
        <v>531.55910093670616</v>
      </c>
      <c r="AU224" s="99">
        <v>5.1009111692790903</v>
      </c>
      <c r="AV224" s="99">
        <v>13.126484105439229</v>
      </c>
      <c r="AW224" s="99">
        <v>4.2991822550571195</v>
      </c>
      <c r="AX224" s="99">
        <v>25.791040588783705</v>
      </c>
      <c r="AY224" s="99">
        <v>61.413446260561386</v>
      </c>
      <c r="AZ224" s="99">
        <v>2.942823058325696</v>
      </c>
      <c r="BA224" s="99">
        <v>1.0560849775253014</v>
      </c>
      <c r="BB224" s="99">
        <v>19.087894721397092</v>
      </c>
      <c r="BC224" s="99">
        <v>23.41311568831787</v>
      </c>
      <c r="BD224" s="99">
        <v>29.511896017420806</v>
      </c>
      <c r="BE224" s="99">
        <v>24.438546967790728</v>
      </c>
      <c r="BF224" s="99">
        <v>100.92265873253386</v>
      </c>
      <c r="BG224" s="99">
        <v>12.395982289405078</v>
      </c>
      <c r="BH224" s="99">
        <v>10.452876270263546</v>
      </c>
      <c r="BI224" s="99">
        <v>21.910975178940085</v>
      </c>
      <c r="BJ224" s="99">
        <v>2.8619319784025405</v>
      </c>
      <c r="BK224" s="99">
        <v>63.597822048643401</v>
      </c>
      <c r="BL224" s="99">
        <v>10.635645619513287</v>
      </c>
      <c r="BM224" s="99">
        <v>12.066875021422559</v>
      </c>
    </row>
    <row r="225" spans="1:65" x14ac:dyDescent="0.25">
      <c r="A225" s="13">
        <v>4543900800</v>
      </c>
      <c r="B225" s="14" t="s">
        <v>562</v>
      </c>
      <c r="C225" s="14" t="s">
        <v>569</v>
      </c>
      <c r="D225" s="14" t="s">
        <v>570</v>
      </c>
      <c r="E225" s="99">
        <v>13.504999999999999</v>
      </c>
      <c r="F225" s="99">
        <v>5.15</v>
      </c>
      <c r="G225" s="99">
        <v>4.6624999999999996</v>
      </c>
      <c r="H225" s="99">
        <v>1.4649999999999999</v>
      </c>
      <c r="I225" s="99">
        <v>1.1125</v>
      </c>
      <c r="J225" s="99">
        <v>2.5</v>
      </c>
      <c r="K225" s="99">
        <v>2.63</v>
      </c>
      <c r="L225" s="99">
        <v>1.2825</v>
      </c>
      <c r="M225" s="99">
        <v>4.335</v>
      </c>
      <c r="N225" s="99">
        <v>4.1924999999999999</v>
      </c>
      <c r="O225" s="99">
        <v>0.52249999999999996</v>
      </c>
      <c r="P225" s="99">
        <v>1.78</v>
      </c>
      <c r="Q225" s="99">
        <v>3.8325</v>
      </c>
      <c r="R225" s="99">
        <v>4.1074999999999999</v>
      </c>
      <c r="S225" s="99">
        <v>4.6899999999999995</v>
      </c>
      <c r="T225" s="99">
        <v>2.7199999999999998</v>
      </c>
      <c r="U225" s="99">
        <v>5.1675000000000004</v>
      </c>
      <c r="V225" s="99">
        <v>1.5025000000000002</v>
      </c>
      <c r="W225" s="99">
        <v>2.2249999999999996</v>
      </c>
      <c r="X225" s="99">
        <v>2.1100000000000003</v>
      </c>
      <c r="Y225" s="99">
        <v>19.8325</v>
      </c>
      <c r="Z225" s="99">
        <v>5.12</v>
      </c>
      <c r="AA225" s="99">
        <v>3.4000000000000004</v>
      </c>
      <c r="AB225" s="99">
        <v>1.5524999999999998</v>
      </c>
      <c r="AC225" s="99">
        <v>3.415</v>
      </c>
      <c r="AD225" s="99">
        <v>2.29</v>
      </c>
      <c r="AE225" s="92">
        <v>1433.78</v>
      </c>
      <c r="AF225" s="92">
        <v>344684.75</v>
      </c>
      <c r="AG225" s="100">
        <v>5.2242708333334091</v>
      </c>
      <c r="AH225" s="92">
        <v>1435.6702688993305</v>
      </c>
      <c r="AI225" s="99" t="s">
        <v>837</v>
      </c>
      <c r="AJ225" s="99">
        <v>95.35852269091113</v>
      </c>
      <c r="AK225" s="99">
        <v>72.65923359167904</v>
      </c>
      <c r="AL225" s="99">
        <v>168.01999999999998</v>
      </c>
      <c r="AM225" s="99">
        <v>189.624675</v>
      </c>
      <c r="AN225" s="99">
        <v>65.892499999999998</v>
      </c>
      <c r="AO225" s="101">
        <v>3.4580625000000005</v>
      </c>
      <c r="AP225" s="99">
        <v>109.965</v>
      </c>
      <c r="AQ225" s="99">
        <v>127.075</v>
      </c>
      <c r="AR225" s="99">
        <v>107.58749999999999</v>
      </c>
      <c r="AS225" s="99">
        <v>11.110000000000001</v>
      </c>
      <c r="AT225" s="99">
        <v>504.18499999999995</v>
      </c>
      <c r="AU225" s="99">
        <v>4.4849999999999994</v>
      </c>
      <c r="AV225" s="99">
        <v>10.27</v>
      </c>
      <c r="AW225" s="99">
        <v>4.6050000000000004</v>
      </c>
      <c r="AX225" s="99">
        <v>22.137499999999999</v>
      </c>
      <c r="AY225" s="99">
        <v>50.517499999999998</v>
      </c>
      <c r="AZ225" s="99">
        <v>2.5750000000000002</v>
      </c>
      <c r="BA225" s="99">
        <v>1.1400000000000001</v>
      </c>
      <c r="BB225" s="99">
        <v>13.7525</v>
      </c>
      <c r="BC225" s="99">
        <v>35.072499999999998</v>
      </c>
      <c r="BD225" s="99">
        <v>30.619999999999997</v>
      </c>
      <c r="BE225" s="99">
        <v>41.497500000000002</v>
      </c>
      <c r="BF225" s="99">
        <v>92.924999999999997</v>
      </c>
      <c r="BG225" s="99">
        <v>5.3289583333333326</v>
      </c>
      <c r="BH225" s="99">
        <v>11.045000000000002</v>
      </c>
      <c r="BI225" s="99">
        <v>14</v>
      </c>
      <c r="BJ225" s="99">
        <v>2.8724999999999996</v>
      </c>
      <c r="BK225" s="99">
        <v>55.685000000000002</v>
      </c>
      <c r="BL225" s="99">
        <v>10.535</v>
      </c>
      <c r="BM225" s="99">
        <v>10.0825</v>
      </c>
    </row>
    <row r="226" spans="1:65" x14ac:dyDescent="0.25">
      <c r="A226" s="13">
        <v>4638180700</v>
      </c>
      <c r="B226" s="14" t="s">
        <v>571</v>
      </c>
      <c r="C226" s="14" t="s">
        <v>572</v>
      </c>
      <c r="D226" s="14" t="s">
        <v>573</v>
      </c>
      <c r="E226" s="99">
        <v>14.446249999999999</v>
      </c>
      <c r="F226" s="99">
        <v>4.2374999999999998</v>
      </c>
      <c r="G226" s="99">
        <v>5.7200000000000006</v>
      </c>
      <c r="H226" s="99">
        <v>1.62</v>
      </c>
      <c r="I226" s="99">
        <v>1.1399999999999999</v>
      </c>
      <c r="J226" s="99">
        <v>3.0900000000000003</v>
      </c>
      <c r="K226" s="99">
        <v>3.1025</v>
      </c>
      <c r="L226" s="99">
        <v>1.2875000000000001</v>
      </c>
      <c r="M226" s="99">
        <v>5.0687499999999996</v>
      </c>
      <c r="N226" s="99">
        <v>3.6725000000000003</v>
      </c>
      <c r="O226" s="99">
        <v>0.73499999999999999</v>
      </c>
      <c r="P226" s="99">
        <v>2.11</v>
      </c>
      <c r="Q226" s="99">
        <v>4.2475000000000005</v>
      </c>
      <c r="R226" s="99">
        <v>4.6899999999999995</v>
      </c>
      <c r="S226" s="99">
        <v>5.3475000000000001</v>
      </c>
      <c r="T226" s="99">
        <v>2.74</v>
      </c>
      <c r="U226" s="99">
        <v>4.2949999999999999</v>
      </c>
      <c r="V226" s="99">
        <v>1.5349999999999999</v>
      </c>
      <c r="W226" s="99">
        <v>2.2024999999999997</v>
      </c>
      <c r="X226" s="99">
        <v>2.3075000000000001</v>
      </c>
      <c r="Y226" s="99">
        <v>21.52375</v>
      </c>
      <c r="Z226" s="99">
        <v>5.38</v>
      </c>
      <c r="AA226" s="99">
        <v>3.3312500000000003</v>
      </c>
      <c r="AB226" s="99">
        <v>1.5125</v>
      </c>
      <c r="AC226" s="99">
        <v>3.2475000000000001</v>
      </c>
      <c r="AD226" s="99">
        <v>2.1550000000000002</v>
      </c>
      <c r="AE226" s="92">
        <v>847.92750000000001</v>
      </c>
      <c r="AF226" s="92">
        <v>565638</v>
      </c>
      <c r="AG226" s="100">
        <v>5.0337500000000635</v>
      </c>
      <c r="AH226" s="92">
        <v>2299.0552845968054</v>
      </c>
      <c r="AI226" s="99" t="s">
        <v>837</v>
      </c>
      <c r="AJ226" s="99">
        <v>77.52967306983119</v>
      </c>
      <c r="AK226" s="99">
        <v>83.7426026960499</v>
      </c>
      <c r="AL226" s="99">
        <v>161.26999999999998</v>
      </c>
      <c r="AM226" s="99">
        <v>192.36367499999997</v>
      </c>
      <c r="AN226" s="99">
        <v>44.292500000000004</v>
      </c>
      <c r="AO226" s="101">
        <v>3.7237291666666668</v>
      </c>
      <c r="AP226" s="99">
        <v>178.07000000000002</v>
      </c>
      <c r="AQ226" s="99">
        <v>125.3125</v>
      </c>
      <c r="AR226" s="99">
        <v>75.8125</v>
      </c>
      <c r="AS226" s="99">
        <v>12.4</v>
      </c>
      <c r="AT226" s="99">
        <v>494.35500000000002</v>
      </c>
      <c r="AU226" s="99">
        <v>6.4649999999999999</v>
      </c>
      <c r="AV226" s="99">
        <v>11.44</v>
      </c>
      <c r="AW226" s="99">
        <v>5.2149999999999999</v>
      </c>
      <c r="AX226" s="99">
        <v>16.25</v>
      </c>
      <c r="AY226" s="99">
        <v>23.962499999999999</v>
      </c>
      <c r="AZ226" s="99">
        <v>2.3199999999999998</v>
      </c>
      <c r="BA226" s="99">
        <v>1.1475</v>
      </c>
      <c r="BB226" s="99">
        <v>13</v>
      </c>
      <c r="BC226" s="99">
        <v>24.572499999999998</v>
      </c>
      <c r="BD226" s="99">
        <v>16.657499999999999</v>
      </c>
      <c r="BE226" s="99">
        <v>28.630000000000003</v>
      </c>
      <c r="BF226" s="99">
        <v>86</v>
      </c>
      <c r="BG226" s="99">
        <v>16.009999999999998</v>
      </c>
      <c r="BH226" s="99">
        <v>9.25</v>
      </c>
      <c r="BI226" s="99">
        <v>10</v>
      </c>
      <c r="BJ226" s="99">
        <v>2.6850000000000001</v>
      </c>
      <c r="BK226" s="99">
        <v>64.762500000000003</v>
      </c>
      <c r="BL226" s="99">
        <v>10.154999999999999</v>
      </c>
      <c r="BM226" s="99">
        <v>9.7899999999999991</v>
      </c>
    </row>
    <row r="227" spans="1:65" x14ac:dyDescent="0.25">
      <c r="A227" s="13">
        <v>4639660800</v>
      </c>
      <c r="B227" s="14" t="s">
        <v>571</v>
      </c>
      <c r="C227" s="14" t="s">
        <v>844</v>
      </c>
      <c r="D227" s="14" t="s">
        <v>845</v>
      </c>
      <c r="E227" s="99">
        <v>14.680076209620639</v>
      </c>
      <c r="F227" s="99">
        <v>5.5983138190904045</v>
      </c>
      <c r="G227" s="99">
        <v>4.3200228217835566</v>
      </c>
      <c r="H227" s="99">
        <v>2.6255079440044833</v>
      </c>
      <c r="I227" s="99">
        <v>1.0488392703442737</v>
      </c>
      <c r="J227" s="99">
        <v>3.7806182129789008</v>
      </c>
      <c r="K227" s="99">
        <v>3.0087110779285275</v>
      </c>
      <c r="L227" s="99">
        <v>1.3357726719174945</v>
      </c>
      <c r="M227" s="99">
        <v>4.8395975908675446</v>
      </c>
      <c r="N227" s="99">
        <v>5.1505462970612763</v>
      </c>
      <c r="O227" s="99">
        <v>0.65581773356902051</v>
      </c>
      <c r="P227" s="99">
        <v>1.7860584347744726</v>
      </c>
      <c r="Q227" s="99">
        <v>4.1788763936183129</v>
      </c>
      <c r="R227" s="99">
        <v>4.3102815985433018</v>
      </c>
      <c r="S227" s="99">
        <v>7.1235132539924901</v>
      </c>
      <c r="T227" s="99">
        <v>4.0628977611768553</v>
      </c>
      <c r="U227" s="99">
        <v>4.7624732402229748</v>
      </c>
      <c r="V227" s="99">
        <v>1.3470284096624427</v>
      </c>
      <c r="W227" s="99">
        <v>1.6349436121714669</v>
      </c>
      <c r="X227" s="99">
        <v>1.407495605418601</v>
      </c>
      <c r="Y227" s="99">
        <v>19.255830481790483</v>
      </c>
      <c r="Z227" s="99">
        <v>7.8682627895607462</v>
      </c>
      <c r="AA227" s="99">
        <v>4.0427038230385524</v>
      </c>
      <c r="AB227" s="99">
        <v>2.4240623197104485</v>
      </c>
      <c r="AC227" s="99">
        <v>3.4114387913249158</v>
      </c>
      <c r="AD227" s="99">
        <v>2.4054802183649491</v>
      </c>
      <c r="AE227" s="92">
        <v>1160.2374769715357</v>
      </c>
      <c r="AF227" s="92">
        <v>373552.74193192838</v>
      </c>
      <c r="AG227" s="100">
        <v>5.3136881367868476</v>
      </c>
      <c r="AH227" s="92">
        <v>1563.7040506384185</v>
      </c>
      <c r="AI227" s="99" t="s">
        <v>837</v>
      </c>
      <c r="AJ227" s="99">
        <v>75.155727910447069</v>
      </c>
      <c r="AK227" s="99">
        <v>85.220888549519799</v>
      </c>
      <c r="AL227" s="99">
        <v>160.38</v>
      </c>
      <c r="AM227" s="99">
        <v>184.56431241669105</v>
      </c>
      <c r="AN227" s="99">
        <v>61.034865184116867</v>
      </c>
      <c r="AO227" s="101">
        <v>3.5917147329725942</v>
      </c>
      <c r="AP227" s="99">
        <v>144.0242031613414</v>
      </c>
      <c r="AQ227" s="99">
        <v>112.53552917437003</v>
      </c>
      <c r="AR227" s="99">
        <v>92.418804130417186</v>
      </c>
      <c r="AS227" s="99">
        <v>9.968271943450759</v>
      </c>
      <c r="AT227" s="99">
        <v>264.03830941181161</v>
      </c>
      <c r="AU227" s="99">
        <v>5.9751290134732482</v>
      </c>
      <c r="AV227" s="99">
        <v>11.428974168950983</v>
      </c>
      <c r="AW227" s="99">
        <v>4.5695680981004951</v>
      </c>
      <c r="AX227" s="99">
        <v>21.448512815294283</v>
      </c>
      <c r="AY227" s="99">
        <v>38.669118266325825</v>
      </c>
      <c r="AZ227" s="99">
        <v>3.2613435235850834</v>
      </c>
      <c r="BA227" s="99">
        <v>1.3016502120184703</v>
      </c>
      <c r="BB227" s="99">
        <v>11.898498878399543</v>
      </c>
      <c r="BC227" s="99">
        <v>24.94151802072372</v>
      </c>
      <c r="BD227" s="99">
        <v>21.975712083856088</v>
      </c>
      <c r="BE227" s="99">
        <v>22.57325352909789</v>
      </c>
      <c r="BF227" s="99">
        <v>66.428767555634948</v>
      </c>
      <c r="BG227" s="99">
        <v>20.571655583901951</v>
      </c>
      <c r="BH227" s="99">
        <v>9.6227273907092226</v>
      </c>
      <c r="BI227" s="99">
        <v>17.25635728720626</v>
      </c>
      <c r="BJ227" s="99">
        <v>2.9987615659578424</v>
      </c>
      <c r="BK227" s="99">
        <v>51.382115010747093</v>
      </c>
      <c r="BL227" s="99">
        <v>9.6446868095321392</v>
      </c>
      <c r="BM227" s="99">
        <v>9.8056225397300949</v>
      </c>
    </row>
    <row r="228" spans="1:65" x14ac:dyDescent="0.25">
      <c r="A228" s="13">
        <v>4643620800</v>
      </c>
      <c r="B228" s="14" t="s">
        <v>571</v>
      </c>
      <c r="C228" s="14" t="s">
        <v>574</v>
      </c>
      <c r="D228" s="14" t="s">
        <v>575</v>
      </c>
      <c r="E228" s="99">
        <v>12.879999999999999</v>
      </c>
      <c r="F228" s="99">
        <v>4.9924999999999997</v>
      </c>
      <c r="G228" s="99">
        <v>4.7925000000000004</v>
      </c>
      <c r="H228" s="99">
        <v>1.4549999999999998</v>
      </c>
      <c r="I228" s="99">
        <v>1.0425</v>
      </c>
      <c r="J228" s="99">
        <v>3.1225000000000001</v>
      </c>
      <c r="K228" s="99">
        <v>2.84</v>
      </c>
      <c r="L228" s="99">
        <v>1.1975</v>
      </c>
      <c r="M228" s="99">
        <v>4.2025000000000006</v>
      </c>
      <c r="N228" s="99">
        <v>3.7250000000000001</v>
      </c>
      <c r="O228" s="99">
        <v>0.59499999999999997</v>
      </c>
      <c r="P228" s="99">
        <v>1.7250000000000001</v>
      </c>
      <c r="Q228" s="99">
        <v>3.4824999999999999</v>
      </c>
      <c r="R228" s="99">
        <v>3.8475000000000001</v>
      </c>
      <c r="S228" s="99">
        <v>5.7824999999999998</v>
      </c>
      <c r="T228" s="99">
        <v>3.0975000000000001</v>
      </c>
      <c r="U228" s="99">
        <v>4.4800000000000004</v>
      </c>
      <c r="V228" s="99">
        <v>1.35</v>
      </c>
      <c r="W228" s="99">
        <v>2.0875000000000004</v>
      </c>
      <c r="X228" s="99">
        <v>1.7574999999999998</v>
      </c>
      <c r="Y228" s="99">
        <v>18.454999999999998</v>
      </c>
      <c r="Z228" s="99">
        <v>5.6574999999999998</v>
      </c>
      <c r="AA228" s="99">
        <v>2.9625000000000004</v>
      </c>
      <c r="AB228" s="99">
        <v>1.3499999999999999</v>
      </c>
      <c r="AC228" s="99">
        <v>2.9775</v>
      </c>
      <c r="AD228" s="99">
        <v>2.3250000000000002</v>
      </c>
      <c r="AE228" s="92">
        <v>1127.2425000000001</v>
      </c>
      <c r="AF228" s="92">
        <v>449490</v>
      </c>
      <c r="AG228" s="100">
        <v>5.0668749999999978</v>
      </c>
      <c r="AH228" s="92">
        <v>1828.4859819619057</v>
      </c>
      <c r="AI228" s="99" t="s">
        <v>837</v>
      </c>
      <c r="AJ228" s="99">
        <v>82.855786529309214</v>
      </c>
      <c r="AK228" s="99">
        <v>52.243993908662304</v>
      </c>
      <c r="AL228" s="99">
        <v>135.1</v>
      </c>
      <c r="AM228" s="99">
        <v>185.90238749999997</v>
      </c>
      <c r="AN228" s="99">
        <v>43.4</v>
      </c>
      <c r="AO228" s="101">
        <v>3.4651562500000002</v>
      </c>
      <c r="AP228" s="99">
        <v>128.5</v>
      </c>
      <c r="AQ228" s="99">
        <v>165</v>
      </c>
      <c r="AR228" s="99">
        <v>104.72</v>
      </c>
      <c r="AS228" s="99">
        <v>10.234999999999999</v>
      </c>
      <c r="AT228" s="99">
        <v>328.22250000000003</v>
      </c>
      <c r="AU228" s="99">
        <v>5.1274999999999995</v>
      </c>
      <c r="AV228" s="99">
        <v>11.040000000000001</v>
      </c>
      <c r="AW228" s="99">
        <v>4.41</v>
      </c>
      <c r="AX228" s="99">
        <v>21.8825</v>
      </c>
      <c r="AY228" s="99">
        <v>33.917500000000004</v>
      </c>
      <c r="AZ228" s="99">
        <v>2.8424999999999998</v>
      </c>
      <c r="BA228" s="99">
        <v>1.2550000000000001</v>
      </c>
      <c r="BB228" s="99">
        <v>14.6675</v>
      </c>
      <c r="BC228" s="99">
        <v>28.7075</v>
      </c>
      <c r="BD228" s="99">
        <v>26.015000000000001</v>
      </c>
      <c r="BE228" s="99">
        <v>27.502499999999998</v>
      </c>
      <c r="BF228" s="99">
        <v>88.795000000000002</v>
      </c>
      <c r="BG228" s="99">
        <v>5.6850000000000005</v>
      </c>
      <c r="BH228" s="99">
        <v>9.8774999999999995</v>
      </c>
      <c r="BI228" s="99">
        <v>15.7675</v>
      </c>
      <c r="BJ228" s="99">
        <v>2.65</v>
      </c>
      <c r="BK228" s="99">
        <v>45.18</v>
      </c>
      <c r="BL228" s="99">
        <v>9.5325000000000006</v>
      </c>
      <c r="BM228" s="99">
        <v>10.75</v>
      </c>
    </row>
    <row r="229" spans="1:65" x14ac:dyDescent="0.25">
      <c r="A229" s="13">
        <v>4716860300</v>
      </c>
      <c r="B229" s="14" t="s">
        <v>576</v>
      </c>
      <c r="C229" s="14" t="s">
        <v>577</v>
      </c>
      <c r="D229" s="14" t="s">
        <v>578</v>
      </c>
      <c r="E229" s="99">
        <v>14.137499999999999</v>
      </c>
      <c r="F229" s="99">
        <v>5.5924999999999994</v>
      </c>
      <c r="G229" s="99">
        <v>4.7974999999999994</v>
      </c>
      <c r="H229" s="99">
        <v>1.3374999999999999</v>
      </c>
      <c r="I229" s="99">
        <v>1.06</v>
      </c>
      <c r="J229" s="99">
        <v>2.8774999999999999</v>
      </c>
      <c r="K229" s="99">
        <v>2.9275000000000002</v>
      </c>
      <c r="L229" s="99">
        <v>1.2849999999999999</v>
      </c>
      <c r="M229" s="99">
        <v>4.08</v>
      </c>
      <c r="N229" s="99">
        <v>4.12</v>
      </c>
      <c r="O229" s="99">
        <v>0.63960526315789468</v>
      </c>
      <c r="P229" s="99">
        <v>1.915</v>
      </c>
      <c r="Q229" s="99">
        <v>3.8775000000000004</v>
      </c>
      <c r="R229" s="99">
        <v>4.2074999999999996</v>
      </c>
      <c r="S229" s="99">
        <v>4.835</v>
      </c>
      <c r="T229" s="99">
        <v>2.8825000000000003</v>
      </c>
      <c r="U229" s="99">
        <v>4.4849999999999994</v>
      </c>
      <c r="V229" s="99">
        <v>1.415</v>
      </c>
      <c r="W229" s="99">
        <v>2.11</v>
      </c>
      <c r="X229" s="99">
        <v>2.1450000000000005</v>
      </c>
      <c r="Y229" s="99">
        <v>19.2225</v>
      </c>
      <c r="Z229" s="99">
        <v>5.22</v>
      </c>
      <c r="AA229" s="99">
        <v>3.08</v>
      </c>
      <c r="AB229" s="99">
        <v>1.2925</v>
      </c>
      <c r="AC229" s="99">
        <v>2.9775</v>
      </c>
      <c r="AD229" s="99">
        <v>2.27</v>
      </c>
      <c r="AE229" s="92">
        <v>1379.6575</v>
      </c>
      <c r="AF229" s="92">
        <v>410777.5</v>
      </c>
      <c r="AG229" s="100">
        <v>5.1165500000001112</v>
      </c>
      <c r="AH229" s="92">
        <v>1689.621211514373</v>
      </c>
      <c r="AI229" s="99" t="s">
        <v>837</v>
      </c>
      <c r="AJ229" s="99">
        <v>81.202540633333328</v>
      </c>
      <c r="AK229" s="99">
        <v>71.112205006333255</v>
      </c>
      <c r="AL229" s="99">
        <v>152.31</v>
      </c>
      <c r="AM229" s="99">
        <v>193.16699999999997</v>
      </c>
      <c r="AN229" s="99">
        <v>50.997500000000002</v>
      </c>
      <c r="AO229" s="101">
        <v>3.4631041666666675</v>
      </c>
      <c r="AP229" s="99">
        <v>103</v>
      </c>
      <c r="AQ229" s="99">
        <v>125.31</v>
      </c>
      <c r="AR229" s="99">
        <v>94.822500000000005</v>
      </c>
      <c r="AS229" s="99">
        <v>10.6325</v>
      </c>
      <c r="AT229" s="99">
        <v>479.91750000000002</v>
      </c>
      <c r="AU229" s="99">
        <v>4.5599999999999996</v>
      </c>
      <c r="AV229" s="99">
        <v>11.09</v>
      </c>
      <c r="AW229" s="99">
        <v>4.4800000000000004</v>
      </c>
      <c r="AX229" s="99">
        <v>16.849999999999998</v>
      </c>
      <c r="AY229" s="99">
        <v>45.3</v>
      </c>
      <c r="AZ229" s="99">
        <v>2.2324999999999999</v>
      </c>
      <c r="BA229" s="99">
        <v>0.99</v>
      </c>
      <c r="BB229" s="99">
        <v>14.950000000000001</v>
      </c>
      <c r="BC229" s="99">
        <v>26.474999999999998</v>
      </c>
      <c r="BD229" s="99">
        <v>25.24</v>
      </c>
      <c r="BE229" s="99">
        <v>26.535</v>
      </c>
      <c r="BF229" s="99">
        <v>69.650000000000006</v>
      </c>
      <c r="BG229" s="99">
        <v>34</v>
      </c>
      <c r="BH229" s="99">
        <v>12.4475</v>
      </c>
      <c r="BI229" s="99">
        <v>16.100000000000001</v>
      </c>
      <c r="BJ229" s="99">
        <v>2.4824999999999999</v>
      </c>
      <c r="BK229" s="99">
        <v>52.45</v>
      </c>
      <c r="BL229" s="99">
        <v>10.4375</v>
      </c>
      <c r="BM229" s="99">
        <v>10.51</v>
      </c>
    </row>
    <row r="230" spans="1:65" x14ac:dyDescent="0.25">
      <c r="A230" s="13">
        <v>4734980325</v>
      </c>
      <c r="B230" s="14" t="s">
        <v>576</v>
      </c>
      <c r="C230" s="14" t="s">
        <v>589</v>
      </c>
      <c r="D230" s="14" t="s">
        <v>875</v>
      </c>
      <c r="E230" s="99">
        <v>13.4</v>
      </c>
      <c r="F230" s="99">
        <v>5.21</v>
      </c>
      <c r="G230" s="99">
        <v>4.74</v>
      </c>
      <c r="H230" s="99">
        <v>1.2749999999999999</v>
      </c>
      <c r="I230" s="99">
        <v>1.04</v>
      </c>
      <c r="J230" s="99">
        <v>2.9474999999999998</v>
      </c>
      <c r="K230" s="99">
        <v>2.58</v>
      </c>
      <c r="L230" s="99">
        <v>1.27</v>
      </c>
      <c r="M230" s="99">
        <v>4.37</v>
      </c>
      <c r="N230" s="99">
        <v>3.5324999999999998</v>
      </c>
      <c r="O230" s="99">
        <v>0.58750000000000002</v>
      </c>
      <c r="P230" s="99">
        <v>1.8650000000000002</v>
      </c>
      <c r="Q230" s="99">
        <v>3.8</v>
      </c>
      <c r="R230" s="99">
        <v>3.8849999999999998</v>
      </c>
      <c r="S230" s="99">
        <v>5.1074999999999999</v>
      </c>
      <c r="T230" s="99">
        <v>2.7275</v>
      </c>
      <c r="U230" s="99">
        <v>4.6974999999999998</v>
      </c>
      <c r="V230" s="99">
        <v>1.3475000000000001</v>
      </c>
      <c r="W230" s="99">
        <v>2.14</v>
      </c>
      <c r="X230" s="99">
        <v>1.845</v>
      </c>
      <c r="Y230" s="99">
        <v>20.175000000000001</v>
      </c>
      <c r="Z230" s="99">
        <v>4.9275000000000002</v>
      </c>
      <c r="AA230" s="99">
        <v>3.0475000000000003</v>
      </c>
      <c r="AB230" s="99">
        <v>1.2349999999999999</v>
      </c>
      <c r="AC230" s="99">
        <v>3.1475</v>
      </c>
      <c r="AD230" s="99">
        <v>2.2725</v>
      </c>
      <c r="AE230" s="92">
        <v>1301.4000000000001</v>
      </c>
      <c r="AF230" s="92">
        <v>431687.75</v>
      </c>
      <c r="AG230" s="100">
        <v>5.2831845238095232</v>
      </c>
      <c r="AH230" s="92">
        <v>1809.3335410051595</v>
      </c>
      <c r="AI230" s="99" t="s">
        <v>837</v>
      </c>
      <c r="AJ230" s="99">
        <v>99.832696891529778</v>
      </c>
      <c r="AK230" s="99">
        <v>62.042113610600666</v>
      </c>
      <c r="AL230" s="99">
        <v>161.87</v>
      </c>
      <c r="AM230" s="99">
        <v>204.68928749999998</v>
      </c>
      <c r="AN230" s="99">
        <v>53.739999999999995</v>
      </c>
      <c r="AO230" s="101">
        <v>3.5401250000000006</v>
      </c>
      <c r="AP230" s="99">
        <v>83.897500000000008</v>
      </c>
      <c r="AQ230" s="99">
        <v>104.7925</v>
      </c>
      <c r="AR230" s="99">
        <v>85.55</v>
      </c>
      <c r="AS230" s="99">
        <v>10.1325</v>
      </c>
      <c r="AT230" s="99">
        <v>506.86500000000001</v>
      </c>
      <c r="AU230" s="99">
        <v>4.5274999999999999</v>
      </c>
      <c r="AV230" s="99">
        <v>9.8550000000000004</v>
      </c>
      <c r="AW230" s="99">
        <v>4.5774999999999997</v>
      </c>
      <c r="AX230" s="99">
        <v>19.875</v>
      </c>
      <c r="AY230" s="99">
        <v>36.9375</v>
      </c>
      <c r="AZ230" s="99">
        <v>2.2850000000000001</v>
      </c>
      <c r="BA230" s="99">
        <v>1.1175000000000002</v>
      </c>
      <c r="BB230" s="99">
        <v>15.5875</v>
      </c>
      <c r="BC230" s="99">
        <v>52.5</v>
      </c>
      <c r="BD230" s="99">
        <v>41.25</v>
      </c>
      <c r="BE230" s="99">
        <v>41.875</v>
      </c>
      <c r="BF230" s="99">
        <v>81.875</v>
      </c>
      <c r="BG230" s="99">
        <v>11.992500000000001</v>
      </c>
      <c r="BH230" s="99">
        <v>11.99</v>
      </c>
      <c r="BI230" s="99">
        <v>12.6875</v>
      </c>
      <c r="BJ230" s="99">
        <v>2.9850000000000003</v>
      </c>
      <c r="BK230" s="99">
        <v>56.072500000000005</v>
      </c>
      <c r="BL230" s="99">
        <v>10.372499999999999</v>
      </c>
      <c r="BM230" s="99">
        <v>10.797500000000001</v>
      </c>
    </row>
    <row r="231" spans="1:65" x14ac:dyDescent="0.25">
      <c r="A231" s="13">
        <v>4718260330</v>
      </c>
      <c r="B231" s="14" t="s">
        <v>576</v>
      </c>
      <c r="C231" s="14" t="s">
        <v>579</v>
      </c>
      <c r="D231" s="14" t="s">
        <v>580</v>
      </c>
      <c r="E231" s="99">
        <v>13.765672272900765</v>
      </c>
      <c r="F231" s="99">
        <v>5.0924872539352446</v>
      </c>
      <c r="G231" s="99">
        <v>4.7467204774154377</v>
      </c>
      <c r="H231" s="99">
        <v>1.2036151484379087</v>
      </c>
      <c r="I231" s="99">
        <v>1.0672888749475562</v>
      </c>
      <c r="J231" s="99">
        <v>2.6417015964806549</v>
      </c>
      <c r="K231" s="99">
        <v>2.7653611778635034</v>
      </c>
      <c r="L231" s="99">
        <v>1.1589703739150112</v>
      </c>
      <c r="M231" s="99">
        <v>4.1319891676057781</v>
      </c>
      <c r="N231" s="99">
        <v>3.6074739042813846</v>
      </c>
      <c r="O231" s="99">
        <v>0.55793096807892983</v>
      </c>
      <c r="P231" s="99">
        <v>1.7772133306422635</v>
      </c>
      <c r="Q231" s="99">
        <v>3.3979389832869309</v>
      </c>
      <c r="R231" s="99">
        <v>4.1075814548540519</v>
      </c>
      <c r="S231" s="99">
        <v>4.9484857030788563</v>
      </c>
      <c r="T231" s="99">
        <v>3.0160867997573382</v>
      </c>
      <c r="U231" s="99">
        <v>4.4005726326634509</v>
      </c>
      <c r="V231" s="99">
        <v>1.4243042432766577</v>
      </c>
      <c r="W231" s="99">
        <v>2.0269733374397783</v>
      </c>
      <c r="X231" s="99">
        <v>1.8840615122922131</v>
      </c>
      <c r="Y231" s="99">
        <v>19.658917780839538</v>
      </c>
      <c r="Z231" s="99">
        <v>5.4024497769193758</v>
      </c>
      <c r="AA231" s="99">
        <v>3.3190240305462386</v>
      </c>
      <c r="AB231" s="99">
        <v>1.3716289746064263</v>
      </c>
      <c r="AC231" s="99">
        <v>3.3404653095220729</v>
      </c>
      <c r="AD231" s="99">
        <v>2.1817590146894106</v>
      </c>
      <c r="AE231" s="92">
        <v>934.73872976001314</v>
      </c>
      <c r="AF231" s="92">
        <v>348099.67464794801</v>
      </c>
      <c r="AG231" s="100">
        <v>5.2121764735654095</v>
      </c>
      <c r="AH231" s="92">
        <v>1447.3631122082425</v>
      </c>
      <c r="AI231" s="99" t="s">
        <v>837</v>
      </c>
      <c r="AJ231" s="99">
        <v>104.85653352886527</v>
      </c>
      <c r="AK231" s="99">
        <v>45.88847288067867</v>
      </c>
      <c r="AL231" s="99">
        <v>150.75</v>
      </c>
      <c r="AM231" s="99">
        <v>191.40805758440314</v>
      </c>
      <c r="AN231" s="99">
        <v>48.541904577297871</v>
      </c>
      <c r="AO231" s="101">
        <v>3.4243700940036259</v>
      </c>
      <c r="AP231" s="99">
        <v>88.296168148589203</v>
      </c>
      <c r="AQ231" s="99">
        <v>97.86296328589242</v>
      </c>
      <c r="AR231" s="99">
        <v>82.424891038671745</v>
      </c>
      <c r="AS231" s="99">
        <v>9.7441537278872445</v>
      </c>
      <c r="AT231" s="99">
        <v>492.15638309385906</v>
      </c>
      <c r="AU231" s="99">
        <v>4.7021789719452958</v>
      </c>
      <c r="AV231" s="99">
        <v>10.279996377416763</v>
      </c>
      <c r="AW231" s="99">
        <v>4.6765253404080696</v>
      </c>
      <c r="AX231" s="99">
        <v>15.542648655591622</v>
      </c>
      <c r="AY231" s="99">
        <v>38.3131185882919</v>
      </c>
      <c r="AZ231" s="99">
        <v>2.7789637576026713</v>
      </c>
      <c r="BA231" s="99">
        <v>1.0484757378300462</v>
      </c>
      <c r="BB231" s="99">
        <v>15.295090619559236</v>
      </c>
      <c r="BC231" s="99">
        <v>36.574949752506825</v>
      </c>
      <c r="BD231" s="99">
        <v>24.875271217791035</v>
      </c>
      <c r="BE231" s="99">
        <v>46.47064524136384</v>
      </c>
      <c r="BF231" s="99">
        <v>87.610430357279256</v>
      </c>
      <c r="BG231" s="99">
        <v>6.988550334659152</v>
      </c>
      <c r="BH231" s="99">
        <v>11.625168489059737</v>
      </c>
      <c r="BI231" s="99">
        <v>15.168547269173382</v>
      </c>
      <c r="BJ231" s="99">
        <v>3.2946073718828814</v>
      </c>
      <c r="BK231" s="99">
        <v>56.524291667505736</v>
      </c>
      <c r="BL231" s="99">
        <v>9.8604170981544517</v>
      </c>
      <c r="BM231" s="99">
        <v>12.348452896202291</v>
      </c>
    </row>
    <row r="232" spans="1:65" x14ac:dyDescent="0.25">
      <c r="A232" s="13">
        <v>4727180400</v>
      </c>
      <c r="B232" s="14" t="s">
        <v>576</v>
      </c>
      <c r="C232" s="14" t="s">
        <v>581</v>
      </c>
      <c r="D232" s="14" t="s">
        <v>582</v>
      </c>
      <c r="E232" s="99">
        <v>11.8025</v>
      </c>
      <c r="F232" s="99">
        <v>4.2899999999999991</v>
      </c>
      <c r="G232" s="99">
        <v>4.7750000000000004</v>
      </c>
      <c r="H232" s="99">
        <v>1.38</v>
      </c>
      <c r="I232" s="99">
        <v>1.0899999999999999</v>
      </c>
      <c r="J232" s="99">
        <v>3.7174999999999998</v>
      </c>
      <c r="K232" s="99">
        <v>2.6825000000000001</v>
      </c>
      <c r="L232" s="99">
        <v>1.2350000000000001</v>
      </c>
      <c r="M232" s="99">
        <v>3.4299999999999997</v>
      </c>
      <c r="N232" s="99">
        <v>4.0274999999999999</v>
      </c>
      <c r="O232" s="99">
        <v>0.60460526315789476</v>
      </c>
      <c r="P232" s="99">
        <v>1.8450000000000002</v>
      </c>
      <c r="Q232" s="99">
        <v>3.8774999999999999</v>
      </c>
      <c r="R232" s="99">
        <v>3.67</v>
      </c>
      <c r="S232" s="99">
        <v>6.5699999999999994</v>
      </c>
      <c r="T232" s="99">
        <v>2.6875</v>
      </c>
      <c r="U232" s="99">
        <v>4.6325000000000003</v>
      </c>
      <c r="V232" s="99">
        <v>1.2775000000000001</v>
      </c>
      <c r="W232" s="99">
        <v>1.8875</v>
      </c>
      <c r="X232" s="99">
        <v>1.6724999999999999</v>
      </c>
      <c r="Y232" s="99">
        <v>18.774999999999999</v>
      </c>
      <c r="Z232" s="99">
        <v>4.95</v>
      </c>
      <c r="AA232" s="99">
        <v>3.09</v>
      </c>
      <c r="AB232" s="99">
        <v>1.425</v>
      </c>
      <c r="AC232" s="99">
        <v>2.5499999999999998</v>
      </c>
      <c r="AD232" s="99">
        <v>2.2199999999999998</v>
      </c>
      <c r="AE232" s="92">
        <v>984.00750000000005</v>
      </c>
      <c r="AF232" s="92">
        <v>340678</v>
      </c>
      <c r="AG232" s="100">
        <v>4.7193750000001664</v>
      </c>
      <c r="AH232" s="92">
        <v>1337.0714747147285</v>
      </c>
      <c r="AI232" s="99" t="s">
        <v>837</v>
      </c>
      <c r="AJ232" s="99">
        <v>95.240735018585795</v>
      </c>
      <c r="AK232" s="99">
        <v>60.218111781025975</v>
      </c>
      <c r="AL232" s="99">
        <v>155.45999999999998</v>
      </c>
      <c r="AM232" s="99">
        <v>193.16699999999997</v>
      </c>
      <c r="AN232" s="99">
        <v>48.774999999999999</v>
      </c>
      <c r="AO232" s="101">
        <v>3.4297916666666666</v>
      </c>
      <c r="AP232" s="99">
        <v>113.89750000000001</v>
      </c>
      <c r="AQ232" s="99">
        <v>136.91500000000002</v>
      </c>
      <c r="AR232" s="99">
        <v>83.612500000000011</v>
      </c>
      <c r="AS232" s="99">
        <v>9.5274999999999999</v>
      </c>
      <c r="AT232" s="99">
        <v>336.25</v>
      </c>
      <c r="AU232" s="99">
        <v>3.97</v>
      </c>
      <c r="AV232" s="99">
        <v>10.592500000000001</v>
      </c>
      <c r="AW232" s="99">
        <v>3.82</v>
      </c>
      <c r="AX232" s="99">
        <v>23.950000000000003</v>
      </c>
      <c r="AY232" s="99">
        <v>32.769999999999996</v>
      </c>
      <c r="AZ232" s="99">
        <v>1.7224999999999999</v>
      </c>
      <c r="BA232" s="99">
        <v>1.02</v>
      </c>
      <c r="BB232" s="99">
        <v>15.25</v>
      </c>
      <c r="BC232" s="99">
        <v>43</v>
      </c>
      <c r="BD232" s="99">
        <v>40.457499999999996</v>
      </c>
      <c r="BE232" s="99">
        <v>40.1</v>
      </c>
      <c r="BF232" s="99">
        <v>79.650000000000006</v>
      </c>
      <c r="BG232" s="99">
        <v>11.874999999999998</v>
      </c>
      <c r="BH232" s="99">
        <v>13.3825</v>
      </c>
      <c r="BI232" s="99">
        <v>12.5</v>
      </c>
      <c r="BJ232" s="99">
        <v>2.78</v>
      </c>
      <c r="BK232" s="99">
        <v>51.8675</v>
      </c>
      <c r="BL232" s="99">
        <v>9.5525000000000002</v>
      </c>
      <c r="BM232" s="99">
        <v>11.48</v>
      </c>
    </row>
    <row r="233" spans="1:65" x14ac:dyDescent="0.25">
      <c r="A233" s="13">
        <v>4728940500</v>
      </c>
      <c r="B233" s="14" t="s">
        <v>576</v>
      </c>
      <c r="C233" s="14" t="s">
        <v>583</v>
      </c>
      <c r="D233" s="14" t="s">
        <v>584</v>
      </c>
      <c r="E233" s="99">
        <v>12.6275</v>
      </c>
      <c r="F233" s="99">
        <v>4.7050000000000001</v>
      </c>
      <c r="G233" s="99">
        <v>4.7450000000000001</v>
      </c>
      <c r="H233" s="99">
        <v>1.24</v>
      </c>
      <c r="I233" s="99">
        <v>1.02</v>
      </c>
      <c r="J233" s="99">
        <v>2.855</v>
      </c>
      <c r="K233" s="99">
        <v>2.6850000000000001</v>
      </c>
      <c r="L233" s="99">
        <v>1.2749999999999999</v>
      </c>
      <c r="M233" s="99">
        <v>4.1050000000000004</v>
      </c>
      <c r="N233" s="99">
        <v>3.62</v>
      </c>
      <c r="O233" s="99">
        <v>0.62355263157894736</v>
      </c>
      <c r="P233" s="99">
        <v>1.8050000000000002</v>
      </c>
      <c r="Q233" s="99">
        <v>3.7925</v>
      </c>
      <c r="R233" s="99">
        <v>3.6450000000000005</v>
      </c>
      <c r="S233" s="99">
        <v>4.4700000000000006</v>
      </c>
      <c r="T233" s="99">
        <v>2.6675</v>
      </c>
      <c r="U233" s="99">
        <v>4.3</v>
      </c>
      <c r="V233" s="99">
        <v>1.2749999999999999</v>
      </c>
      <c r="W233" s="99">
        <v>2.0825</v>
      </c>
      <c r="X233" s="99">
        <v>1.8299999999999998</v>
      </c>
      <c r="Y233" s="99">
        <v>19.490000000000002</v>
      </c>
      <c r="Z233" s="99">
        <v>5.14</v>
      </c>
      <c r="AA233" s="99">
        <v>2.9974999999999996</v>
      </c>
      <c r="AB233" s="99">
        <v>1.1125</v>
      </c>
      <c r="AC233" s="99">
        <v>3.125</v>
      </c>
      <c r="AD233" s="99">
        <v>2.12</v>
      </c>
      <c r="AE233" s="92">
        <v>901.82500000000005</v>
      </c>
      <c r="AF233" s="92">
        <v>349796.75</v>
      </c>
      <c r="AG233" s="100">
        <v>4.953750000000074</v>
      </c>
      <c r="AH233" s="92">
        <v>1415.1678804409307</v>
      </c>
      <c r="AI233" s="99" t="s">
        <v>837</v>
      </c>
      <c r="AJ233" s="99">
        <v>98.032217933626072</v>
      </c>
      <c r="AK233" s="99">
        <v>76.448719019474012</v>
      </c>
      <c r="AL233" s="99">
        <v>174.48000000000002</v>
      </c>
      <c r="AM233" s="99">
        <v>190.48792500000002</v>
      </c>
      <c r="AN233" s="99">
        <v>47.900000000000006</v>
      </c>
      <c r="AO233" s="101">
        <v>3.5690833333333334</v>
      </c>
      <c r="AP233" s="99">
        <v>91.25</v>
      </c>
      <c r="AQ233" s="99">
        <v>112</v>
      </c>
      <c r="AR233" s="99">
        <v>91.6</v>
      </c>
      <c r="AS233" s="99">
        <v>9.7825000000000006</v>
      </c>
      <c r="AT233" s="99">
        <v>514.87</v>
      </c>
      <c r="AU233" s="99">
        <v>4.4424999999999999</v>
      </c>
      <c r="AV233" s="99">
        <v>10.99</v>
      </c>
      <c r="AW233" s="99">
        <v>4.1900000000000004</v>
      </c>
      <c r="AX233" s="99">
        <v>16.3</v>
      </c>
      <c r="AY233" s="99">
        <v>40.349999999999994</v>
      </c>
      <c r="AZ233" s="99">
        <v>1.8225000000000002</v>
      </c>
      <c r="BA233" s="99">
        <v>1.07</v>
      </c>
      <c r="BB233" s="99">
        <v>15.5825</v>
      </c>
      <c r="BC233" s="99">
        <v>37.917500000000004</v>
      </c>
      <c r="BD233" s="99">
        <v>26.614999999999998</v>
      </c>
      <c r="BE233" s="99">
        <v>31.732500000000002</v>
      </c>
      <c r="BF233" s="99">
        <v>65.792500000000004</v>
      </c>
      <c r="BG233" s="99">
        <v>14.99</v>
      </c>
      <c r="BH233" s="99">
        <v>11.202500000000001</v>
      </c>
      <c r="BI233" s="99">
        <v>21.449999999999996</v>
      </c>
      <c r="BJ233" s="99">
        <v>2.4300000000000002</v>
      </c>
      <c r="BK233" s="99">
        <v>40.099999999999994</v>
      </c>
      <c r="BL233" s="99">
        <v>9.7875000000000014</v>
      </c>
      <c r="BM233" s="99">
        <v>8.4600000000000009</v>
      </c>
    </row>
    <row r="234" spans="1:65" x14ac:dyDescent="0.25">
      <c r="A234" s="13">
        <v>4732820600</v>
      </c>
      <c r="B234" s="14" t="s">
        <v>576</v>
      </c>
      <c r="C234" s="14" t="s">
        <v>585</v>
      </c>
      <c r="D234" s="14" t="s">
        <v>586</v>
      </c>
      <c r="E234" s="99">
        <v>12.5975</v>
      </c>
      <c r="F234" s="99">
        <v>4.4124999999999996</v>
      </c>
      <c r="G234" s="99">
        <v>4.7175000000000002</v>
      </c>
      <c r="H234" s="99">
        <v>1.2625000000000002</v>
      </c>
      <c r="I234" s="99">
        <v>1.0275000000000001</v>
      </c>
      <c r="J234" s="99">
        <v>3.1349999999999998</v>
      </c>
      <c r="K234" s="99">
        <v>2.7675000000000001</v>
      </c>
      <c r="L234" s="99">
        <v>1.2250000000000001</v>
      </c>
      <c r="M234" s="99">
        <v>4.2450000000000001</v>
      </c>
      <c r="N234" s="99">
        <v>4.0750000000000002</v>
      </c>
      <c r="O234" s="99">
        <v>0.6255263157894736</v>
      </c>
      <c r="P234" s="99">
        <v>1.7999999999999998</v>
      </c>
      <c r="Q234" s="99">
        <v>3.8424999999999998</v>
      </c>
      <c r="R234" s="99">
        <v>3.6050000000000004</v>
      </c>
      <c r="S234" s="99">
        <v>4.6025</v>
      </c>
      <c r="T234" s="99">
        <v>2.8075000000000001</v>
      </c>
      <c r="U234" s="99">
        <v>4.6749999999999998</v>
      </c>
      <c r="V234" s="99">
        <v>1.2949999999999999</v>
      </c>
      <c r="W234" s="99">
        <v>2.0549999999999997</v>
      </c>
      <c r="X234" s="99">
        <v>1.8774999999999999</v>
      </c>
      <c r="Y234" s="99">
        <v>19.057500000000001</v>
      </c>
      <c r="Z234" s="99">
        <v>4.9325000000000001</v>
      </c>
      <c r="AA234" s="99">
        <v>3.0375000000000001</v>
      </c>
      <c r="AB234" s="99">
        <v>1.115</v>
      </c>
      <c r="AC234" s="99">
        <v>3.0649999999999999</v>
      </c>
      <c r="AD234" s="99">
        <v>2.1974999999999998</v>
      </c>
      <c r="AE234" s="92">
        <v>1292.5374999999999</v>
      </c>
      <c r="AF234" s="92">
        <v>355219.5</v>
      </c>
      <c r="AG234" s="100">
        <v>4.7455125000001281</v>
      </c>
      <c r="AH234" s="92">
        <v>1401.1932013964151</v>
      </c>
      <c r="AI234" s="99" t="s">
        <v>837</v>
      </c>
      <c r="AJ234" s="99">
        <v>97.144656594680384</v>
      </c>
      <c r="AK234" s="99">
        <v>55.309759631067671</v>
      </c>
      <c r="AL234" s="99">
        <v>152.44999999999999</v>
      </c>
      <c r="AM234" s="99">
        <v>190.74292500000001</v>
      </c>
      <c r="AN234" s="99">
        <v>48.594999999999999</v>
      </c>
      <c r="AO234" s="101">
        <v>3.5607968749999999</v>
      </c>
      <c r="AP234" s="99">
        <v>80.897500000000008</v>
      </c>
      <c r="AQ234" s="99">
        <v>98.522500000000008</v>
      </c>
      <c r="AR234" s="99">
        <v>99.362499999999997</v>
      </c>
      <c r="AS234" s="99">
        <v>9.7949999999999999</v>
      </c>
      <c r="AT234" s="99">
        <v>463.17750000000001</v>
      </c>
      <c r="AU234" s="99">
        <v>4.9375</v>
      </c>
      <c r="AV234" s="99">
        <v>10.795</v>
      </c>
      <c r="AW234" s="99">
        <v>4.3975</v>
      </c>
      <c r="AX234" s="99">
        <v>20.299999999999997</v>
      </c>
      <c r="AY234" s="99">
        <v>42</v>
      </c>
      <c r="AZ234" s="99">
        <v>2.2675000000000001</v>
      </c>
      <c r="BA234" s="99">
        <v>1.0975000000000001</v>
      </c>
      <c r="BB234" s="99">
        <v>9.7475000000000005</v>
      </c>
      <c r="BC234" s="99">
        <v>33.505000000000003</v>
      </c>
      <c r="BD234" s="99">
        <v>28.052500000000002</v>
      </c>
      <c r="BE234" s="99">
        <v>27.655000000000001</v>
      </c>
      <c r="BF234" s="99">
        <v>70.075000000000003</v>
      </c>
      <c r="BG234" s="99">
        <v>5.1420833333333329</v>
      </c>
      <c r="BH234" s="99">
        <v>13.195</v>
      </c>
      <c r="BI234" s="99">
        <v>16.787500000000001</v>
      </c>
      <c r="BJ234" s="99">
        <v>2.5374999999999996</v>
      </c>
      <c r="BK234" s="99">
        <v>54.287500000000001</v>
      </c>
      <c r="BL234" s="99">
        <v>9.7900000000000009</v>
      </c>
      <c r="BM234" s="99">
        <v>9.4574999999999996</v>
      </c>
    </row>
    <row r="235" spans="1:65" x14ac:dyDescent="0.25">
      <c r="A235" s="13">
        <v>4734100640</v>
      </c>
      <c r="B235" s="14" t="s">
        <v>576</v>
      </c>
      <c r="C235" s="14" t="s">
        <v>587</v>
      </c>
      <c r="D235" s="14" t="s">
        <v>588</v>
      </c>
      <c r="E235" s="99">
        <v>12.3325</v>
      </c>
      <c r="F235" s="99">
        <v>4.9049999999999994</v>
      </c>
      <c r="G235" s="99">
        <v>4.8250000000000002</v>
      </c>
      <c r="H235" s="99">
        <v>1.3425</v>
      </c>
      <c r="I235" s="99">
        <v>1.05</v>
      </c>
      <c r="J235" s="99">
        <v>2.855</v>
      </c>
      <c r="K235" s="99">
        <v>2.85</v>
      </c>
      <c r="L235" s="99">
        <v>1.3275000000000001</v>
      </c>
      <c r="M235" s="99">
        <v>4.32</v>
      </c>
      <c r="N235" s="99">
        <v>4.4775</v>
      </c>
      <c r="O235" s="99">
        <v>0.58644736842105261</v>
      </c>
      <c r="P235" s="99">
        <v>1.9424999999999999</v>
      </c>
      <c r="Q235" s="99">
        <v>3.8725000000000001</v>
      </c>
      <c r="R235" s="99">
        <v>3.67</v>
      </c>
      <c r="S235" s="99">
        <v>4.92</v>
      </c>
      <c r="T235" s="99">
        <v>2.6825000000000001</v>
      </c>
      <c r="U235" s="99">
        <v>4.5449999999999999</v>
      </c>
      <c r="V235" s="99">
        <v>1.3225</v>
      </c>
      <c r="W235" s="99">
        <v>2.0724999999999998</v>
      </c>
      <c r="X235" s="99">
        <v>2.19</v>
      </c>
      <c r="Y235" s="99">
        <v>19.21</v>
      </c>
      <c r="Z235" s="99">
        <v>5.0750000000000002</v>
      </c>
      <c r="AA235" s="99">
        <v>3.2575000000000003</v>
      </c>
      <c r="AB235" s="99">
        <v>1.4000000000000001</v>
      </c>
      <c r="AC235" s="99">
        <v>3.2625000000000002</v>
      </c>
      <c r="AD235" s="99">
        <v>2.23</v>
      </c>
      <c r="AE235" s="92">
        <v>933.16750000000002</v>
      </c>
      <c r="AF235" s="92">
        <v>320903.5</v>
      </c>
      <c r="AG235" s="100">
        <v>5.0110416666668094</v>
      </c>
      <c r="AH235" s="92">
        <v>1309.338209787333</v>
      </c>
      <c r="AI235" s="99">
        <v>179.51748647238358</v>
      </c>
      <c r="AJ235" s="99" t="s">
        <v>837</v>
      </c>
      <c r="AK235" s="99" t="s">
        <v>837</v>
      </c>
      <c r="AL235" s="99">
        <v>179.51748647238358</v>
      </c>
      <c r="AM235" s="99">
        <v>190.97553749999997</v>
      </c>
      <c r="AN235" s="99">
        <v>34</v>
      </c>
      <c r="AO235" s="101">
        <v>3.5266875000000004</v>
      </c>
      <c r="AP235" s="99">
        <v>104.375</v>
      </c>
      <c r="AQ235" s="99">
        <v>131.75</v>
      </c>
      <c r="AR235" s="99">
        <v>86.335000000000008</v>
      </c>
      <c r="AS235" s="99">
        <v>9.2575000000000003</v>
      </c>
      <c r="AT235" s="99">
        <v>445.90999999999997</v>
      </c>
      <c r="AU235" s="99">
        <v>5.0749999999999993</v>
      </c>
      <c r="AV235" s="99">
        <v>10.764999999999999</v>
      </c>
      <c r="AW235" s="99">
        <v>4.1725000000000003</v>
      </c>
      <c r="AX235" s="99">
        <v>14.752500000000001</v>
      </c>
      <c r="AY235" s="99">
        <v>28.77</v>
      </c>
      <c r="AZ235" s="99">
        <v>2.1799999999999997</v>
      </c>
      <c r="BA235" s="99">
        <v>1.105</v>
      </c>
      <c r="BB235" s="99">
        <v>11.725</v>
      </c>
      <c r="BC235" s="99">
        <v>45.392499999999998</v>
      </c>
      <c r="BD235" s="99">
        <v>33.585000000000001</v>
      </c>
      <c r="BE235" s="99">
        <v>40.012500000000003</v>
      </c>
      <c r="BF235" s="99">
        <v>116.125</v>
      </c>
      <c r="BG235" s="99">
        <v>9.99</v>
      </c>
      <c r="BH235" s="99">
        <v>12.865</v>
      </c>
      <c r="BI235" s="99">
        <v>6.4975000000000005</v>
      </c>
      <c r="BJ235" s="99">
        <v>2.6749999999999998</v>
      </c>
      <c r="BK235" s="99">
        <v>68.914999999999992</v>
      </c>
      <c r="BL235" s="99">
        <v>10.2925</v>
      </c>
      <c r="BM235" s="99">
        <v>9.7999999999999989</v>
      </c>
    </row>
    <row r="236" spans="1:65" x14ac:dyDescent="0.25">
      <c r="A236" s="13">
        <v>4734980700</v>
      </c>
      <c r="B236" s="14" t="s">
        <v>576</v>
      </c>
      <c r="C236" s="14" t="s">
        <v>589</v>
      </c>
      <c r="D236" s="14" t="s">
        <v>590</v>
      </c>
      <c r="E236" s="99">
        <v>14.232500000000002</v>
      </c>
      <c r="F236" s="99">
        <v>5.3150000000000004</v>
      </c>
      <c r="G236" s="99">
        <v>5.0025000000000004</v>
      </c>
      <c r="H236" s="99">
        <v>1.6375</v>
      </c>
      <c r="I236" s="99">
        <v>1.1000000000000001</v>
      </c>
      <c r="J236" s="99">
        <v>2.9125000000000005</v>
      </c>
      <c r="K236" s="99">
        <v>2.665</v>
      </c>
      <c r="L236" s="99">
        <v>1.27</v>
      </c>
      <c r="M236" s="99">
        <v>4.34</v>
      </c>
      <c r="N236" s="99">
        <v>3.6950000000000003</v>
      </c>
      <c r="O236" s="99">
        <v>0.56000000000000005</v>
      </c>
      <c r="P236" s="99">
        <v>1.7875000000000001</v>
      </c>
      <c r="Q236" s="99">
        <v>4.0024999999999995</v>
      </c>
      <c r="R236" s="99">
        <v>4.08</v>
      </c>
      <c r="S236" s="99">
        <v>5.3000000000000007</v>
      </c>
      <c r="T236" s="99">
        <v>2.7700000000000005</v>
      </c>
      <c r="U236" s="99">
        <v>4.8849999999999998</v>
      </c>
      <c r="V236" s="99">
        <v>1.345</v>
      </c>
      <c r="W236" s="99">
        <v>2.16</v>
      </c>
      <c r="X236" s="99">
        <v>1.9225000000000001</v>
      </c>
      <c r="Y236" s="99">
        <v>19.212499999999999</v>
      </c>
      <c r="Z236" s="99">
        <v>5.1674999999999995</v>
      </c>
      <c r="AA236" s="99">
        <v>3.0749999999999997</v>
      </c>
      <c r="AB236" s="99">
        <v>1.2424999999999999</v>
      </c>
      <c r="AC236" s="99">
        <v>3.5625</v>
      </c>
      <c r="AD236" s="99">
        <v>2.3149999999999999</v>
      </c>
      <c r="AE236" s="92">
        <v>1470.8375000000001</v>
      </c>
      <c r="AF236" s="92">
        <v>493392.25</v>
      </c>
      <c r="AG236" s="100">
        <v>5.0509642857144073</v>
      </c>
      <c r="AH236" s="92">
        <v>2017.1120694031513</v>
      </c>
      <c r="AI236" s="99" t="s">
        <v>837</v>
      </c>
      <c r="AJ236" s="99">
        <v>93.50788039555276</v>
      </c>
      <c r="AK236" s="99">
        <v>58.699145527585614</v>
      </c>
      <c r="AL236" s="99">
        <v>152.21</v>
      </c>
      <c r="AM236" s="99">
        <v>201.12584999999999</v>
      </c>
      <c r="AN236" s="99">
        <v>53.2425</v>
      </c>
      <c r="AO236" s="101">
        <v>3.4472321428571426</v>
      </c>
      <c r="AP236" s="99">
        <v>86.325000000000003</v>
      </c>
      <c r="AQ236" s="99">
        <v>108.92999999999999</v>
      </c>
      <c r="AR236" s="99">
        <v>99.962500000000006</v>
      </c>
      <c r="AS236" s="99">
        <v>9.7850000000000001</v>
      </c>
      <c r="AT236" s="99">
        <v>456.6825</v>
      </c>
      <c r="AU236" s="99">
        <v>4.74</v>
      </c>
      <c r="AV236" s="99">
        <v>10.327500000000001</v>
      </c>
      <c r="AW236" s="99">
        <v>4.4474999999999998</v>
      </c>
      <c r="AX236" s="99">
        <v>24.0625</v>
      </c>
      <c r="AY236" s="99">
        <v>42.262500000000003</v>
      </c>
      <c r="AZ236" s="99">
        <v>2.3025000000000002</v>
      </c>
      <c r="BA236" s="99">
        <v>1.1350000000000002</v>
      </c>
      <c r="BB236" s="99">
        <v>16.134999999999998</v>
      </c>
      <c r="BC236" s="99">
        <v>29.667499999999997</v>
      </c>
      <c r="BD236" s="99">
        <v>18.155000000000001</v>
      </c>
      <c r="BE236" s="99">
        <v>26.142499999999998</v>
      </c>
      <c r="BF236" s="99">
        <v>80.092500000000001</v>
      </c>
      <c r="BG236" s="99">
        <v>10.9925</v>
      </c>
      <c r="BH236" s="99">
        <v>12.7575</v>
      </c>
      <c r="BI236" s="99">
        <v>19.6525</v>
      </c>
      <c r="BJ236" s="99">
        <v>3.0275000000000003</v>
      </c>
      <c r="BK236" s="99">
        <v>50.660000000000004</v>
      </c>
      <c r="BL236" s="99">
        <v>10.127500000000001</v>
      </c>
      <c r="BM236" s="99">
        <v>13.157499999999999</v>
      </c>
    </row>
    <row r="237" spans="1:65" x14ac:dyDescent="0.25">
      <c r="A237" s="13">
        <v>4810180020</v>
      </c>
      <c r="B237" s="14" t="s">
        <v>591</v>
      </c>
      <c r="C237" s="14" t="s">
        <v>592</v>
      </c>
      <c r="D237" s="14" t="s">
        <v>593</v>
      </c>
      <c r="E237" s="99">
        <v>11.965</v>
      </c>
      <c r="F237" s="99">
        <v>5.2475000000000005</v>
      </c>
      <c r="G237" s="99">
        <v>4.7050000000000001</v>
      </c>
      <c r="H237" s="99">
        <v>1.4075</v>
      </c>
      <c r="I237" s="99">
        <v>0.9375</v>
      </c>
      <c r="J237" s="99">
        <v>2.7249999999999996</v>
      </c>
      <c r="K237" s="99">
        <v>2.87</v>
      </c>
      <c r="L237" s="99">
        <v>1.615</v>
      </c>
      <c r="M237" s="99">
        <v>4.0225</v>
      </c>
      <c r="N237" s="99">
        <v>2.9024999999999999</v>
      </c>
      <c r="O237" s="99">
        <v>0.4374528301886792</v>
      </c>
      <c r="P237" s="99">
        <v>1.59</v>
      </c>
      <c r="Q237" s="99">
        <v>3.6700000000000004</v>
      </c>
      <c r="R237" s="99">
        <v>3.9125000000000001</v>
      </c>
      <c r="S237" s="99">
        <v>5.2549999999999999</v>
      </c>
      <c r="T237" s="99">
        <v>2.625</v>
      </c>
      <c r="U237" s="99">
        <v>4.0549999999999997</v>
      </c>
      <c r="V237" s="99">
        <v>1.2875000000000001</v>
      </c>
      <c r="W237" s="99">
        <v>2.0549999999999997</v>
      </c>
      <c r="X237" s="99">
        <v>1.8725000000000001</v>
      </c>
      <c r="Y237" s="99">
        <v>19.0825</v>
      </c>
      <c r="Z237" s="99">
        <v>5.1974999999999998</v>
      </c>
      <c r="AA237" s="99">
        <v>3.3149999999999999</v>
      </c>
      <c r="AB237" s="99">
        <v>1.24</v>
      </c>
      <c r="AC237" s="99">
        <v>3.08</v>
      </c>
      <c r="AD237" s="99">
        <v>2.0700000000000003</v>
      </c>
      <c r="AE237" s="92">
        <v>1080.25</v>
      </c>
      <c r="AF237" s="92">
        <v>401296.25</v>
      </c>
      <c r="AG237" s="100">
        <v>5.3266666666666778</v>
      </c>
      <c r="AH237" s="92">
        <v>1686.8850850449267</v>
      </c>
      <c r="AI237" s="99" t="s">
        <v>837</v>
      </c>
      <c r="AJ237" s="99">
        <v>108.3281442400024</v>
      </c>
      <c r="AK237" s="99">
        <v>83.278155622104663</v>
      </c>
      <c r="AL237" s="99">
        <v>191.61</v>
      </c>
      <c r="AM237" s="99">
        <v>201.19878749999998</v>
      </c>
      <c r="AN237" s="99">
        <v>64.137499999999989</v>
      </c>
      <c r="AO237" s="101">
        <v>3.3460416666666668</v>
      </c>
      <c r="AP237" s="99">
        <v>150.04249999999999</v>
      </c>
      <c r="AQ237" s="99">
        <v>107.875</v>
      </c>
      <c r="AR237" s="99">
        <v>105.605</v>
      </c>
      <c r="AS237" s="99">
        <v>10.1325</v>
      </c>
      <c r="AT237" s="99">
        <v>323.40499999999997</v>
      </c>
      <c r="AU237" s="99">
        <v>4.8025000000000002</v>
      </c>
      <c r="AV237" s="99">
        <v>10.72</v>
      </c>
      <c r="AW237" s="99">
        <v>3.6174999999999997</v>
      </c>
      <c r="AX237" s="99">
        <v>27.8125</v>
      </c>
      <c r="AY237" s="99">
        <v>34.707499999999996</v>
      </c>
      <c r="AZ237" s="99">
        <v>2.62</v>
      </c>
      <c r="BA237" s="99">
        <v>1.0525</v>
      </c>
      <c r="BB237" s="99">
        <v>12.785</v>
      </c>
      <c r="BC237" s="99">
        <v>37.56</v>
      </c>
      <c r="BD237" s="99">
        <v>23.99</v>
      </c>
      <c r="BE237" s="99">
        <v>27.852499999999999</v>
      </c>
      <c r="BF237" s="99">
        <v>82.207499999999996</v>
      </c>
      <c r="BG237" s="99">
        <v>10.039791666666668</v>
      </c>
      <c r="BH237" s="99">
        <v>10.370000000000001</v>
      </c>
      <c r="BI237" s="99">
        <v>13.625</v>
      </c>
      <c r="BJ237" s="99">
        <v>2.665</v>
      </c>
      <c r="BK237" s="99">
        <v>52.832499999999996</v>
      </c>
      <c r="BL237" s="99">
        <v>10.36</v>
      </c>
      <c r="BM237" s="99">
        <v>9.7899999999999991</v>
      </c>
    </row>
    <row r="238" spans="1:65" x14ac:dyDescent="0.25">
      <c r="A238" s="13">
        <v>4811100040</v>
      </c>
      <c r="B238" s="14" t="s">
        <v>591</v>
      </c>
      <c r="C238" s="14" t="s">
        <v>594</v>
      </c>
      <c r="D238" s="14" t="s">
        <v>595</v>
      </c>
      <c r="E238" s="99">
        <v>13.125</v>
      </c>
      <c r="F238" s="99">
        <v>4.7424999999999997</v>
      </c>
      <c r="G238" s="99">
        <v>4.4725000000000001</v>
      </c>
      <c r="H238" s="99">
        <v>1.2475000000000001</v>
      </c>
      <c r="I238" s="99">
        <v>1.0325000000000002</v>
      </c>
      <c r="J238" s="99">
        <v>2.7425000000000002</v>
      </c>
      <c r="K238" s="99">
        <v>3.2225000000000001</v>
      </c>
      <c r="L238" s="99">
        <v>1.52</v>
      </c>
      <c r="M238" s="99">
        <v>3.91</v>
      </c>
      <c r="N238" s="99">
        <v>2.9249999999999998</v>
      </c>
      <c r="O238" s="99">
        <v>0.59726415094339624</v>
      </c>
      <c r="P238" s="99">
        <v>1.7374999999999998</v>
      </c>
      <c r="Q238" s="99">
        <v>3.7949999999999999</v>
      </c>
      <c r="R238" s="99">
        <v>3.8475000000000001</v>
      </c>
      <c r="S238" s="99">
        <v>5.25</v>
      </c>
      <c r="T238" s="99">
        <v>2.65</v>
      </c>
      <c r="U238" s="99">
        <v>4.125</v>
      </c>
      <c r="V238" s="99">
        <v>1.1499999999999999</v>
      </c>
      <c r="W238" s="99">
        <v>2.0575000000000001</v>
      </c>
      <c r="X238" s="99">
        <v>1.8599999999999999</v>
      </c>
      <c r="Y238" s="99">
        <v>20.907499999999999</v>
      </c>
      <c r="Z238" s="99">
        <v>5</v>
      </c>
      <c r="AA238" s="99">
        <v>3.0975000000000001</v>
      </c>
      <c r="AB238" s="99">
        <v>1.3025</v>
      </c>
      <c r="AC238" s="99">
        <v>3.03</v>
      </c>
      <c r="AD238" s="99">
        <v>2.1225000000000001</v>
      </c>
      <c r="AE238" s="92">
        <v>1081.06</v>
      </c>
      <c r="AF238" s="92">
        <v>307080.25</v>
      </c>
      <c r="AG238" s="100">
        <v>5.3746428571429021</v>
      </c>
      <c r="AH238" s="92">
        <v>1293.3778190432026</v>
      </c>
      <c r="AI238" s="99" t="s">
        <v>837</v>
      </c>
      <c r="AJ238" s="99">
        <v>113.28587430646886</v>
      </c>
      <c r="AK238" s="99">
        <v>47.441148453437251</v>
      </c>
      <c r="AL238" s="99">
        <v>160.73000000000002</v>
      </c>
      <c r="AM238" s="99">
        <v>201.19878749999998</v>
      </c>
      <c r="AN238" s="99">
        <v>45.164999999999999</v>
      </c>
      <c r="AO238" s="101">
        <v>3.3074000000000003</v>
      </c>
      <c r="AP238" s="99">
        <v>74.945000000000007</v>
      </c>
      <c r="AQ238" s="99">
        <v>114.1275</v>
      </c>
      <c r="AR238" s="99">
        <v>89.002499999999998</v>
      </c>
      <c r="AS238" s="99">
        <v>9.89</v>
      </c>
      <c r="AT238" s="99">
        <v>419.44749999999999</v>
      </c>
      <c r="AU238" s="99">
        <v>3.79</v>
      </c>
      <c r="AV238" s="99">
        <v>8.99</v>
      </c>
      <c r="AW238" s="99">
        <v>3.8675000000000002</v>
      </c>
      <c r="AX238" s="99">
        <v>26.285</v>
      </c>
      <c r="AY238" s="99">
        <v>41.042500000000004</v>
      </c>
      <c r="AZ238" s="99">
        <v>2.6</v>
      </c>
      <c r="BA238" s="99">
        <v>1.1624999999999999</v>
      </c>
      <c r="BB238" s="99">
        <v>10.1675</v>
      </c>
      <c r="BC238" s="99">
        <v>44.872500000000002</v>
      </c>
      <c r="BD238" s="99">
        <v>32.222500000000004</v>
      </c>
      <c r="BE238" s="99">
        <v>42.322500000000005</v>
      </c>
      <c r="BF238" s="99">
        <v>76.372500000000002</v>
      </c>
      <c r="BG238" s="99">
        <v>8.99</v>
      </c>
      <c r="BH238" s="99">
        <v>9.7624999999999993</v>
      </c>
      <c r="BI238" s="99">
        <v>13.7475</v>
      </c>
      <c r="BJ238" s="99">
        <v>2.7425000000000002</v>
      </c>
      <c r="BK238" s="99">
        <v>54.844999999999999</v>
      </c>
      <c r="BL238" s="99">
        <v>10.407499999999999</v>
      </c>
      <c r="BM238" s="99">
        <v>9.745000000000001</v>
      </c>
    </row>
    <row r="239" spans="1:65" x14ac:dyDescent="0.25">
      <c r="A239" s="13">
        <v>4812420080</v>
      </c>
      <c r="B239" s="14" t="s">
        <v>591</v>
      </c>
      <c r="C239" s="14" t="s">
        <v>846</v>
      </c>
      <c r="D239" s="14" t="s">
        <v>596</v>
      </c>
      <c r="E239" s="99">
        <v>11.925000000000001</v>
      </c>
      <c r="F239" s="99">
        <v>4.3274999999999997</v>
      </c>
      <c r="G239" s="99">
        <v>4.1274999999999995</v>
      </c>
      <c r="H239" s="99">
        <v>1.23</v>
      </c>
      <c r="I239" s="99">
        <v>1.0649999999999999</v>
      </c>
      <c r="J239" s="99">
        <v>2.7575000000000003</v>
      </c>
      <c r="K239" s="99">
        <v>2.83</v>
      </c>
      <c r="L239" s="99">
        <v>1.2375</v>
      </c>
      <c r="M239" s="99">
        <v>3.7974999999999999</v>
      </c>
      <c r="N239" s="99">
        <v>4.1074999999999999</v>
      </c>
      <c r="O239" s="99">
        <v>0.56801886792452816</v>
      </c>
      <c r="P239" s="99">
        <v>1.575</v>
      </c>
      <c r="Q239" s="99">
        <v>3.6475</v>
      </c>
      <c r="R239" s="99">
        <v>3.5775000000000001</v>
      </c>
      <c r="S239" s="99">
        <v>4.5774999999999997</v>
      </c>
      <c r="T239" s="99">
        <v>2.5975000000000001</v>
      </c>
      <c r="U239" s="99">
        <v>4.2625000000000002</v>
      </c>
      <c r="V239" s="99">
        <v>1.2375</v>
      </c>
      <c r="W239" s="99">
        <v>2.1175000000000002</v>
      </c>
      <c r="X239" s="99">
        <v>1.9100000000000001</v>
      </c>
      <c r="Y239" s="99">
        <v>19.4025</v>
      </c>
      <c r="Z239" s="99">
        <v>4.71</v>
      </c>
      <c r="AA239" s="99">
        <v>2.9625000000000004</v>
      </c>
      <c r="AB239" s="99">
        <v>1.2225000000000001</v>
      </c>
      <c r="AC239" s="99">
        <v>3.0999999999999996</v>
      </c>
      <c r="AD239" s="99">
        <v>2.2225000000000001</v>
      </c>
      <c r="AE239" s="92">
        <v>1818.9125000000001</v>
      </c>
      <c r="AF239" s="92">
        <v>495464.75</v>
      </c>
      <c r="AG239" s="100">
        <v>5.1782500000000402</v>
      </c>
      <c r="AH239" s="92">
        <v>2053.7436861474634</v>
      </c>
      <c r="AI239" s="99" t="s">
        <v>837</v>
      </c>
      <c r="AJ239" s="99">
        <v>104.80431566647499</v>
      </c>
      <c r="AK239" s="99">
        <v>51.505405809466978</v>
      </c>
      <c r="AL239" s="99">
        <v>156.31</v>
      </c>
      <c r="AM239" s="99">
        <v>201.19878749999998</v>
      </c>
      <c r="AN239" s="99">
        <v>53.537500000000001</v>
      </c>
      <c r="AO239" s="101">
        <v>3.3459750000000001</v>
      </c>
      <c r="AP239" s="99">
        <v>118.0825</v>
      </c>
      <c r="AQ239" s="99">
        <v>119.625</v>
      </c>
      <c r="AR239" s="99">
        <v>120.4</v>
      </c>
      <c r="AS239" s="99">
        <v>9.3925000000000001</v>
      </c>
      <c r="AT239" s="99">
        <v>491.14499999999998</v>
      </c>
      <c r="AU239" s="99">
        <v>4.47</v>
      </c>
      <c r="AV239" s="99">
        <v>9.3675000000000015</v>
      </c>
      <c r="AW239" s="99">
        <v>4.5324999999999998</v>
      </c>
      <c r="AX239" s="99">
        <v>30.692499999999999</v>
      </c>
      <c r="AY239" s="99">
        <v>53.132499999999993</v>
      </c>
      <c r="AZ239" s="99">
        <v>2.3525</v>
      </c>
      <c r="BA239" s="99">
        <v>1.06</v>
      </c>
      <c r="BB239" s="99">
        <v>12.6775</v>
      </c>
      <c r="BC239" s="99">
        <v>34.0625</v>
      </c>
      <c r="BD239" s="99">
        <v>30.689999999999998</v>
      </c>
      <c r="BE239" s="99">
        <v>31.4575</v>
      </c>
      <c r="BF239" s="99">
        <v>100.315</v>
      </c>
      <c r="BG239" s="99">
        <v>6.4950000000000001</v>
      </c>
      <c r="BH239" s="99">
        <v>12.584999999999999</v>
      </c>
      <c r="BI239" s="99">
        <v>19.350000000000001</v>
      </c>
      <c r="BJ239" s="99">
        <v>2.9725000000000001</v>
      </c>
      <c r="BK239" s="99">
        <v>60.140000000000008</v>
      </c>
      <c r="BL239" s="99">
        <v>10.2775</v>
      </c>
      <c r="BM239" s="99">
        <v>7.9050000000000002</v>
      </c>
    </row>
    <row r="240" spans="1:65" x14ac:dyDescent="0.25">
      <c r="A240" s="13">
        <v>4813140120</v>
      </c>
      <c r="B240" s="14" t="s">
        <v>591</v>
      </c>
      <c r="C240" s="14" t="s">
        <v>599</v>
      </c>
      <c r="D240" s="14" t="s">
        <v>600</v>
      </c>
      <c r="E240" s="99">
        <v>12.9625</v>
      </c>
      <c r="F240" s="99">
        <v>5.0425000000000004</v>
      </c>
      <c r="G240" s="99">
        <v>4.8725000000000005</v>
      </c>
      <c r="H240" s="99">
        <v>1.4624999999999999</v>
      </c>
      <c r="I240" s="99">
        <v>1.0675000000000001</v>
      </c>
      <c r="J240" s="99">
        <v>2.8875000000000002</v>
      </c>
      <c r="K240" s="99">
        <v>2.89</v>
      </c>
      <c r="L240" s="99">
        <v>1.3025</v>
      </c>
      <c r="M240" s="99">
        <v>4.08</v>
      </c>
      <c r="N240" s="99">
        <v>4.6624999999999996</v>
      </c>
      <c r="O240" s="99">
        <v>0.5912735849056604</v>
      </c>
      <c r="P240" s="99">
        <v>1.7075</v>
      </c>
      <c r="Q240" s="99">
        <v>3.9175</v>
      </c>
      <c r="R240" s="99">
        <v>4.0250000000000004</v>
      </c>
      <c r="S240" s="99">
        <v>4.9949999999999992</v>
      </c>
      <c r="T240" s="99">
        <v>2.7050000000000001</v>
      </c>
      <c r="U240" s="99">
        <v>4.5149999999999997</v>
      </c>
      <c r="V240" s="99">
        <v>1.4350000000000001</v>
      </c>
      <c r="W240" s="99">
        <v>2.0474999999999999</v>
      </c>
      <c r="X240" s="99">
        <v>1.99</v>
      </c>
      <c r="Y240" s="99">
        <v>20.092500000000001</v>
      </c>
      <c r="Z240" s="99">
        <v>5.1974999999999998</v>
      </c>
      <c r="AA240" s="99">
        <v>3.0950000000000002</v>
      </c>
      <c r="AB240" s="99">
        <v>1.3525</v>
      </c>
      <c r="AC240" s="99">
        <v>3.3475000000000001</v>
      </c>
      <c r="AD240" s="99">
        <v>2.1825000000000001</v>
      </c>
      <c r="AE240" s="92">
        <v>1189.08</v>
      </c>
      <c r="AF240" s="92">
        <v>471449.5</v>
      </c>
      <c r="AG240" s="100">
        <v>4.8159583333333682</v>
      </c>
      <c r="AH240" s="92">
        <v>1856.1387293180751</v>
      </c>
      <c r="AI240" s="99" t="s">
        <v>837</v>
      </c>
      <c r="AJ240" s="99">
        <v>128.57923125563477</v>
      </c>
      <c r="AK240" s="99">
        <v>57.114654977754043</v>
      </c>
      <c r="AL240" s="99">
        <v>185.69</v>
      </c>
      <c r="AM240" s="99">
        <v>200.219325</v>
      </c>
      <c r="AN240" s="99">
        <v>59.33</v>
      </c>
      <c r="AO240" s="101">
        <v>3.3842499999999998</v>
      </c>
      <c r="AP240" s="99">
        <v>153.54</v>
      </c>
      <c r="AQ240" s="99">
        <v>118.53999999999999</v>
      </c>
      <c r="AR240" s="99">
        <v>87.792500000000004</v>
      </c>
      <c r="AS240" s="99">
        <v>9.9674999999999994</v>
      </c>
      <c r="AT240" s="99">
        <v>299.71249999999998</v>
      </c>
      <c r="AU240" s="99">
        <v>4.7350000000000003</v>
      </c>
      <c r="AV240" s="99">
        <v>10.7775</v>
      </c>
      <c r="AW240" s="99">
        <v>4.7525000000000004</v>
      </c>
      <c r="AX240" s="99">
        <v>17.6675</v>
      </c>
      <c r="AY240" s="99">
        <v>41.914999999999999</v>
      </c>
      <c r="AZ240" s="99">
        <v>2.97</v>
      </c>
      <c r="BA240" s="99">
        <v>1.0675000000000001</v>
      </c>
      <c r="BB240" s="99">
        <v>11.2325</v>
      </c>
      <c r="BC240" s="99">
        <v>42.275000000000006</v>
      </c>
      <c r="BD240" s="99">
        <v>30.357499999999998</v>
      </c>
      <c r="BE240" s="99">
        <v>41.035000000000004</v>
      </c>
      <c r="BF240" s="99">
        <v>76.832499999999996</v>
      </c>
      <c r="BG240" s="99">
        <v>15.061666666666666</v>
      </c>
      <c r="BH240" s="99">
        <v>11.657499999999999</v>
      </c>
      <c r="BI240" s="99">
        <v>13.5</v>
      </c>
      <c r="BJ240" s="99">
        <v>2.8674999999999997</v>
      </c>
      <c r="BK240" s="99">
        <v>43</v>
      </c>
      <c r="BL240" s="99">
        <v>10.702500000000001</v>
      </c>
      <c r="BM240" s="99">
        <v>10.675000000000001</v>
      </c>
    </row>
    <row r="241" spans="1:65" x14ac:dyDescent="0.25">
      <c r="A241" s="13">
        <v>4812420280</v>
      </c>
      <c r="B241" s="14" t="s">
        <v>591</v>
      </c>
      <c r="C241" s="14" t="s">
        <v>846</v>
      </c>
      <c r="D241" s="14" t="s">
        <v>597</v>
      </c>
      <c r="E241" s="99">
        <v>11.665000000000001</v>
      </c>
      <c r="F241" s="99">
        <v>4.96</v>
      </c>
      <c r="G241" s="99">
        <v>4.6325000000000003</v>
      </c>
      <c r="H241" s="99">
        <v>1.1287500000000001</v>
      </c>
      <c r="I241" s="99">
        <v>1.1025</v>
      </c>
      <c r="J241" s="99">
        <v>2.6950000000000003</v>
      </c>
      <c r="K241" s="99">
        <v>2.5962499999999999</v>
      </c>
      <c r="L241" s="99">
        <v>1.7025000000000001</v>
      </c>
      <c r="M241" s="99">
        <v>3.91</v>
      </c>
      <c r="N241" s="99">
        <v>2.7887499999999998</v>
      </c>
      <c r="O241" s="99">
        <v>0.57863207550000006</v>
      </c>
      <c r="P241" s="99">
        <v>1.4987499999999998</v>
      </c>
      <c r="Q241" s="99">
        <v>3.2249999999999996</v>
      </c>
      <c r="R241" s="99">
        <v>3.07</v>
      </c>
      <c r="S241" s="99">
        <v>4.0600000000000005</v>
      </c>
      <c r="T241" s="99">
        <v>2.3075000000000001</v>
      </c>
      <c r="U241" s="99">
        <v>3.7774999999999999</v>
      </c>
      <c r="V241" s="99">
        <v>1.0812499999999998</v>
      </c>
      <c r="W241" s="99">
        <v>1.9749999999999999</v>
      </c>
      <c r="X241" s="99">
        <v>1.7362500000000001</v>
      </c>
      <c r="Y241" s="99">
        <v>19.052500000000002</v>
      </c>
      <c r="Z241" s="99">
        <v>4.18</v>
      </c>
      <c r="AA241" s="99">
        <v>2.8012499999999996</v>
      </c>
      <c r="AB241" s="99">
        <v>1.0925</v>
      </c>
      <c r="AC241" s="99">
        <v>3.0049999999999999</v>
      </c>
      <c r="AD241" s="99">
        <v>2.0300000000000002</v>
      </c>
      <c r="AE241" s="92">
        <v>1299.8325</v>
      </c>
      <c r="AF241" s="92">
        <v>475808.75</v>
      </c>
      <c r="AG241" s="100">
        <v>4.7147083333333821</v>
      </c>
      <c r="AH241" s="92">
        <v>1862.4202593593586</v>
      </c>
      <c r="AI241" s="99" t="s">
        <v>837</v>
      </c>
      <c r="AJ241" s="99">
        <v>151.89660410661705</v>
      </c>
      <c r="AK241" s="99">
        <v>51.727753186314658</v>
      </c>
      <c r="AL241" s="99">
        <v>203.63</v>
      </c>
      <c r="AM241" s="99">
        <v>201.0278625</v>
      </c>
      <c r="AN241" s="99">
        <v>52.58</v>
      </c>
      <c r="AO241" s="101">
        <v>3.25875</v>
      </c>
      <c r="AP241" s="99">
        <v>89.582499999999996</v>
      </c>
      <c r="AQ241" s="99">
        <v>93.875</v>
      </c>
      <c r="AR241" s="99">
        <v>102.73750000000001</v>
      </c>
      <c r="AS241" s="99">
        <v>8.9024999999999999</v>
      </c>
      <c r="AT241" s="99">
        <v>485.47249999999997</v>
      </c>
      <c r="AU241" s="99">
        <v>5.0649999999999995</v>
      </c>
      <c r="AV241" s="99">
        <v>10.702500000000001</v>
      </c>
      <c r="AW241" s="99">
        <v>4.4950000000000001</v>
      </c>
      <c r="AX241" s="99">
        <v>22.5</v>
      </c>
      <c r="AY241" s="99">
        <v>47.414999999999992</v>
      </c>
      <c r="AZ241" s="99">
        <v>2.39</v>
      </c>
      <c r="BA241" s="99">
        <v>0.99</v>
      </c>
      <c r="BB241" s="99">
        <v>7.63</v>
      </c>
      <c r="BC241" s="99">
        <v>32.055</v>
      </c>
      <c r="BD241" s="99">
        <v>32.582499999999996</v>
      </c>
      <c r="BE241" s="99">
        <v>35.885000000000005</v>
      </c>
      <c r="BF241" s="99">
        <v>62.375</v>
      </c>
      <c r="BG241" s="99">
        <v>11.99</v>
      </c>
      <c r="BH241" s="99">
        <v>11.674999999999999</v>
      </c>
      <c r="BI241" s="99">
        <v>16.25</v>
      </c>
      <c r="BJ241" s="99">
        <v>2.4924999999999997</v>
      </c>
      <c r="BK241" s="99">
        <v>53.3125</v>
      </c>
      <c r="BL241" s="99">
        <v>10.1675</v>
      </c>
      <c r="BM241" s="99">
        <v>5.2275</v>
      </c>
    </row>
    <row r="242" spans="1:65" x14ac:dyDescent="0.25">
      <c r="A242" s="13">
        <v>4826420180</v>
      </c>
      <c r="B242" s="14" t="s">
        <v>591</v>
      </c>
      <c r="C242" s="14" t="s">
        <v>610</v>
      </c>
      <c r="D242" s="14" t="s">
        <v>611</v>
      </c>
      <c r="E242" s="99">
        <v>12.8825</v>
      </c>
      <c r="F242" s="99">
        <v>5.2024999999999997</v>
      </c>
      <c r="G242" s="99">
        <v>4.6624999999999996</v>
      </c>
      <c r="H242" s="99">
        <v>1.5475000000000001</v>
      </c>
      <c r="I242" s="99">
        <v>1.0625</v>
      </c>
      <c r="J242" s="99">
        <v>3.2725</v>
      </c>
      <c r="K242" s="99">
        <v>2.8274999999999997</v>
      </c>
      <c r="L242" s="99">
        <v>1.335</v>
      </c>
      <c r="M242" s="99">
        <v>4.3424999999999994</v>
      </c>
      <c r="N242" s="99">
        <v>3.42</v>
      </c>
      <c r="O242" s="99">
        <v>0.45094339622641511</v>
      </c>
      <c r="P242" s="99">
        <v>1.6174999999999999</v>
      </c>
      <c r="Q242" s="99">
        <v>3.9350000000000001</v>
      </c>
      <c r="R242" s="99">
        <v>4.4324999999999992</v>
      </c>
      <c r="S242" s="99">
        <v>4.8875000000000002</v>
      </c>
      <c r="T242" s="99">
        <v>3.03</v>
      </c>
      <c r="U242" s="99">
        <v>4.415</v>
      </c>
      <c r="V242" s="99">
        <v>1.4250000000000003</v>
      </c>
      <c r="W242" s="99">
        <v>2.0375000000000001</v>
      </c>
      <c r="X242" s="99">
        <v>2.0124999999999997</v>
      </c>
      <c r="Y242" s="99">
        <v>17.5825</v>
      </c>
      <c r="Z242" s="99">
        <v>6</v>
      </c>
      <c r="AA242" s="99">
        <v>3.1675</v>
      </c>
      <c r="AB242" s="99">
        <v>1.4974999999999998</v>
      </c>
      <c r="AC242" s="99">
        <v>3.05</v>
      </c>
      <c r="AD242" s="99">
        <v>2.1124999999999998</v>
      </c>
      <c r="AE242" s="92">
        <v>1416.4575</v>
      </c>
      <c r="AF242" s="92">
        <v>372041</v>
      </c>
      <c r="AG242" s="100">
        <v>5.0334999999999557</v>
      </c>
      <c r="AH242" s="92">
        <v>1519.9027954149153</v>
      </c>
      <c r="AI242" s="99" t="s">
        <v>837</v>
      </c>
      <c r="AJ242" s="99">
        <v>127.2552357626448</v>
      </c>
      <c r="AK242" s="99">
        <v>50.151799138278889</v>
      </c>
      <c r="AL242" s="99">
        <v>177.41</v>
      </c>
      <c r="AM242" s="99">
        <v>200.98286250000001</v>
      </c>
      <c r="AN242" s="99">
        <v>48.55</v>
      </c>
      <c r="AO242" s="101">
        <v>3.2941249999999997</v>
      </c>
      <c r="AP242" s="99">
        <v>91.6</v>
      </c>
      <c r="AQ242" s="99">
        <v>116.9725</v>
      </c>
      <c r="AR242" s="99">
        <v>138.3125</v>
      </c>
      <c r="AS242" s="99">
        <v>10.455</v>
      </c>
      <c r="AT242" s="99">
        <v>492.89500000000004</v>
      </c>
      <c r="AU242" s="99">
        <v>4.3775000000000004</v>
      </c>
      <c r="AV242" s="99">
        <v>10.945</v>
      </c>
      <c r="AW242" s="99">
        <v>4.1475</v>
      </c>
      <c r="AX242" s="99">
        <v>20.637499999999999</v>
      </c>
      <c r="AY242" s="99">
        <v>46.3125</v>
      </c>
      <c r="AZ242" s="99">
        <v>2.9875000000000003</v>
      </c>
      <c r="BA242" s="99">
        <v>1.1125</v>
      </c>
      <c r="BB242" s="99">
        <v>9.4474999999999998</v>
      </c>
      <c r="BC242" s="99">
        <v>45.247500000000002</v>
      </c>
      <c r="BD242" s="99">
        <v>33.247500000000002</v>
      </c>
      <c r="BE242" s="99">
        <v>39.412500000000001</v>
      </c>
      <c r="BF242" s="99">
        <v>84.414999999999992</v>
      </c>
      <c r="BG242" s="99">
        <v>21.666666666666668</v>
      </c>
      <c r="BH242" s="99">
        <v>12.5875</v>
      </c>
      <c r="BI242" s="99">
        <v>19.375</v>
      </c>
      <c r="BJ242" s="99">
        <v>4.1475</v>
      </c>
      <c r="BK242" s="99">
        <v>55.212499999999999</v>
      </c>
      <c r="BL242" s="99">
        <v>10.8325</v>
      </c>
      <c r="BM242" s="99">
        <v>10.0425</v>
      </c>
    </row>
    <row r="243" spans="1:65" x14ac:dyDescent="0.25">
      <c r="A243" s="13">
        <v>4818580200</v>
      </c>
      <c r="B243" s="14" t="s">
        <v>591</v>
      </c>
      <c r="C243" s="14" t="s">
        <v>603</v>
      </c>
      <c r="D243" s="14" t="s">
        <v>604</v>
      </c>
      <c r="E243" s="99">
        <v>12.435</v>
      </c>
      <c r="F243" s="99">
        <v>4.7974999999999994</v>
      </c>
      <c r="G243" s="99">
        <v>3.9699999999999998</v>
      </c>
      <c r="H243" s="99">
        <v>1.2424999999999999</v>
      </c>
      <c r="I243" s="99">
        <v>1.0725</v>
      </c>
      <c r="J243" s="99">
        <v>2.85</v>
      </c>
      <c r="K243" s="99">
        <v>2.8825000000000003</v>
      </c>
      <c r="L243" s="99">
        <v>1.25</v>
      </c>
      <c r="M243" s="99">
        <v>3.9175</v>
      </c>
      <c r="N243" s="99">
        <v>3.16</v>
      </c>
      <c r="O243" s="99">
        <v>0.57877358490566033</v>
      </c>
      <c r="P243" s="99">
        <v>1.5925</v>
      </c>
      <c r="Q243" s="99">
        <v>3.6749999999999998</v>
      </c>
      <c r="R243" s="99">
        <v>3.5075000000000003</v>
      </c>
      <c r="S243" s="99">
        <v>4.47</v>
      </c>
      <c r="T243" s="99">
        <v>2.4274999999999998</v>
      </c>
      <c r="U243" s="99">
        <v>3.7874999999999996</v>
      </c>
      <c r="V243" s="99">
        <v>1.29</v>
      </c>
      <c r="W243" s="99">
        <v>2.0525000000000002</v>
      </c>
      <c r="X243" s="99">
        <v>1.8825000000000001</v>
      </c>
      <c r="Y243" s="99">
        <v>19.162500000000001</v>
      </c>
      <c r="Z243" s="99">
        <v>5.26</v>
      </c>
      <c r="AA243" s="99">
        <v>2.8775000000000004</v>
      </c>
      <c r="AB243" s="99">
        <v>1.2450000000000001</v>
      </c>
      <c r="AC243" s="99">
        <v>2.6850000000000001</v>
      </c>
      <c r="AD243" s="99">
        <v>2.17</v>
      </c>
      <c r="AE243" s="92">
        <v>1432.355</v>
      </c>
      <c r="AF243" s="92">
        <v>334904.5</v>
      </c>
      <c r="AG243" s="100">
        <v>4.9770000000000882</v>
      </c>
      <c r="AH243" s="92">
        <v>1353.6511351686354</v>
      </c>
      <c r="AI243" s="99" t="s">
        <v>837</v>
      </c>
      <c r="AJ243" s="99">
        <v>130.14108020692461</v>
      </c>
      <c r="AK243" s="99">
        <v>97.844340534190422</v>
      </c>
      <c r="AL243" s="99">
        <v>227.98</v>
      </c>
      <c r="AM243" s="99">
        <v>203.6228625</v>
      </c>
      <c r="AN243" s="99">
        <v>64.727499999999992</v>
      </c>
      <c r="AO243" s="101">
        <v>3.1189583333333331</v>
      </c>
      <c r="AP243" s="99">
        <v>110.7075</v>
      </c>
      <c r="AQ243" s="99">
        <v>92.292500000000004</v>
      </c>
      <c r="AR243" s="99">
        <v>83.5</v>
      </c>
      <c r="AS243" s="99">
        <v>9.3350000000000009</v>
      </c>
      <c r="AT243" s="99">
        <v>464.43</v>
      </c>
      <c r="AU243" s="99">
        <v>5.1224999999999996</v>
      </c>
      <c r="AV243" s="99">
        <v>13.24</v>
      </c>
      <c r="AW243" s="99">
        <v>4.9450000000000003</v>
      </c>
      <c r="AX243" s="99">
        <v>17.3325</v>
      </c>
      <c r="AY243" s="99">
        <v>45.875</v>
      </c>
      <c r="AZ243" s="99">
        <v>2.4</v>
      </c>
      <c r="BA243" s="99">
        <v>1.0075000000000001</v>
      </c>
      <c r="BB243" s="99">
        <v>14.335000000000001</v>
      </c>
      <c r="BC243" s="99">
        <v>31.587499999999999</v>
      </c>
      <c r="BD243" s="99">
        <v>26.090000000000003</v>
      </c>
      <c r="BE243" s="99">
        <v>34.225000000000001</v>
      </c>
      <c r="BF243" s="99">
        <v>67.542500000000004</v>
      </c>
      <c r="BG243" s="99">
        <v>6.7949999999999999</v>
      </c>
      <c r="BH243" s="99">
        <v>8.8149999999999995</v>
      </c>
      <c r="BI243" s="99">
        <v>17.125</v>
      </c>
      <c r="BJ243" s="99">
        <v>2.5825</v>
      </c>
      <c r="BK243" s="99">
        <v>42.102499999999999</v>
      </c>
      <c r="BL243" s="99">
        <v>9.5925000000000011</v>
      </c>
      <c r="BM243" s="99">
        <v>8.0175000000000001</v>
      </c>
    </row>
    <row r="244" spans="1:65" x14ac:dyDescent="0.25">
      <c r="A244" s="13">
        <v>4819124240</v>
      </c>
      <c r="B244" s="14" t="s">
        <v>591</v>
      </c>
      <c r="C244" s="14" t="s">
        <v>860</v>
      </c>
      <c r="D244" s="14" t="s">
        <v>605</v>
      </c>
      <c r="E244" s="99">
        <v>12.825000000000001</v>
      </c>
      <c r="F244" s="99">
        <v>4.7374999999999998</v>
      </c>
      <c r="G244" s="99">
        <v>4.7249999999999996</v>
      </c>
      <c r="H244" s="99">
        <v>1.3800000000000001</v>
      </c>
      <c r="I244" s="99">
        <v>1.0925</v>
      </c>
      <c r="J244" s="99">
        <v>2.915</v>
      </c>
      <c r="K244" s="99">
        <v>2.8250000000000002</v>
      </c>
      <c r="L244" s="99">
        <v>1.17</v>
      </c>
      <c r="M244" s="99">
        <v>4.1574999999999998</v>
      </c>
      <c r="N244" s="99">
        <v>3.6349999999999998</v>
      </c>
      <c r="O244" s="99">
        <v>0.58900943396226413</v>
      </c>
      <c r="P244" s="99">
        <v>1.6874999999999998</v>
      </c>
      <c r="Q244" s="99">
        <v>4.0225</v>
      </c>
      <c r="R244" s="99">
        <v>3.7649999999999997</v>
      </c>
      <c r="S244" s="99">
        <v>4.9649999999999999</v>
      </c>
      <c r="T244" s="99">
        <v>2.72</v>
      </c>
      <c r="U244" s="99">
        <v>5.0824999999999996</v>
      </c>
      <c r="V244" s="99">
        <v>1.4125000000000001</v>
      </c>
      <c r="W244" s="99">
        <v>2.2275</v>
      </c>
      <c r="X244" s="99">
        <v>2.0074999999999998</v>
      </c>
      <c r="Y244" s="99">
        <v>20.762499999999999</v>
      </c>
      <c r="Z244" s="99">
        <v>5.3549999999999995</v>
      </c>
      <c r="AA244" s="99">
        <v>3.0150000000000001</v>
      </c>
      <c r="AB244" s="99">
        <v>1.39</v>
      </c>
      <c r="AC244" s="99">
        <v>3.4699999999999998</v>
      </c>
      <c r="AD244" s="99">
        <v>2.15</v>
      </c>
      <c r="AE244" s="92">
        <v>1564.675</v>
      </c>
      <c r="AF244" s="92">
        <v>443266.75</v>
      </c>
      <c r="AG244" s="100">
        <v>4.4338250000000192</v>
      </c>
      <c r="AH244" s="92">
        <v>1684.5311921927655</v>
      </c>
      <c r="AI244" s="99" t="s">
        <v>837</v>
      </c>
      <c r="AJ244" s="99">
        <v>138.51298928399575</v>
      </c>
      <c r="AK244" s="99">
        <v>78.222990804236488</v>
      </c>
      <c r="AL244" s="99">
        <v>216.73</v>
      </c>
      <c r="AM244" s="99">
        <v>200.79524999999998</v>
      </c>
      <c r="AN244" s="99">
        <v>47.702500000000001</v>
      </c>
      <c r="AO244" s="101">
        <v>3.2989999999999999</v>
      </c>
      <c r="AP244" s="99">
        <v>139.48000000000002</v>
      </c>
      <c r="AQ244" s="99">
        <v>140.5575</v>
      </c>
      <c r="AR244" s="99">
        <v>130.69999999999999</v>
      </c>
      <c r="AS244" s="99">
        <v>10</v>
      </c>
      <c r="AT244" s="99">
        <v>481.81</v>
      </c>
      <c r="AU244" s="99">
        <v>5.2874999999999996</v>
      </c>
      <c r="AV244" s="99">
        <v>10.754999999999999</v>
      </c>
      <c r="AW244" s="99">
        <v>4.6749999999999989</v>
      </c>
      <c r="AX244" s="99">
        <v>30.85</v>
      </c>
      <c r="AY244" s="99">
        <v>64.94</v>
      </c>
      <c r="AZ244" s="99">
        <v>2.6324999999999998</v>
      </c>
      <c r="BA244" s="99">
        <v>1.1475</v>
      </c>
      <c r="BB244" s="99">
        <v>14.7425</v>
      </c>
      <c r="BC244" s="99">
        <v>41.234999999999999</v>
      </c>
      <c r="BD244" s="99">
        <v>28.39</v>
      </c>
      <c r="BE244" s="99">
        <v>44.492499999999993</v>
      </c>
      <c r="BF244" s="99">
        <v>99.3125</v>
      </c>
      <c r="BG244" s="99">
        <v>15.29</v>
      </c>
      <c r="BH244" s="99">
        <v>14.02</v>
      </c>
      <c r="BI244" s="99">
        <v>20.49</v>
      </c>
      <c r="BJ244" s="99">
        <v>2.8975</v>
      </c>
      <c r="BK244" s="99">
        <v>77.567499999999995</v>
      </c>
      <c r="BL244" s="99">
        <v>10.842499999999999</v>
      </c>
      <c r="BM244" s="99">
        <v>10.324999999999999</v>
      </c>
    </row>
    <row r="245" spans="1:65" x14ac:dyDescent="0.25">
      <c r="A245" s="13">
        <v>4821340300</v>
      </c>
      <c r="B245" s="14" t="s">
        <v>591</v>
      </c>
      <c r="C245" s="14" t="s">
        <v>607</v>
      </c>
      <c r="D245" s="14" t="s">
        <v>608</v>
      </c>
      <c r="E245" s="99">
        <v>14.1175</v>
      </c>
      <c r="F245" s="99">
        <v>5.0774999999999997</v>
      </c>
      <c r="G245" s="99">
        <v>4.6974999999999998</v>
      </c>
      <c r="H245" s="99">
        <v>1.8900000000000001</v>
      </c>
      <c r="I245" s="99">
        <v>1.1725000000000001</v>
      </c>
      <c r="J245" s="99">
        <v>2.8</v>
      </c>
      <c r="K245" s="99">
        <v>2.83</v>
      </c>
      <c r="L245" s="99">
        <v>1.33</v>
      </c>
      <c r="M245" s="99">
        <v>4.1924999999999999</v>
      </c>
      <c r="N245" s="99">
        <v>4.1900000000000004</v>
      </c>
      <c r="O245" s="99">
        <v>0.60452830188679241</v>
      </c>
      <c r="P245" s="99">
        <v>1.5825</v>
      </c>
      <c r="Q245" s="99">
        <v>3.8099999999999996</v>
      </c>
      <c r="R245" s="99">
        <v>4.0549999999999997</v>
      </c>
      <c r="S245" s="99">
        <v>5.7725</v>
      </c>
      <c r="T245" s="99">
        <v>3.2850000000000001</v>
      </c>
      <c r="U245" s="99">
        <v>4.2650000000000006</v>
      </c>
      <c r="V245" s="99">
        <v>1.4675000000000002</v>
      </c>
      <c r="W245" s="99">
        <v>2.0925000000000002</v>
      </c>
      <c r="X245" s="99">
        <v>1.9824999999999999</v>
      </c>
      <c r="Y245" s="99">
        <v>19.3675</v>
      </c>
      <c r="Z245" s="99">
        <v>5.915</v>
      </c>
      <c r="AA245" s="99">
        <v>3.38</v>
      </c>
      <c r="AB245" s="99">
        <v>1.4224999999999999</v>
      </c>
      <c r="AC245" s="99">
        <v>3.4399999999999995</v>
      </c>
      <c r="AD245" s="99">
        <v>2.1525000000000003</v>
      </c>
      <c r="AE245" s="92">
        <v>1151.5075000000002</v>
      </c>
      <c r="AF245" s="92">
        <v>298759.75</v>
      </c>
      <c r="AG245" s="100">
        <v>5.0064583333334491</v>
      </c>
      <c r="AH245" s="92">
        <v>1212.3473353064517</v>
      </c>
      <c r="AI245" s="99" t="s">
        <v>837</v>
      </c>
      <c r="AJ245" s="99">
        <v>94.730875935424081</v>
      </c>
      <c r="AK245" s="99">
        <v>47.535895858885183</v>
      </c>
      <c r="AL245" s="99">
        <v>142.27000000000001</v>
      </c>
      <c r="AM245" s="99">
        <v>203.219325</v>
      </c>
      <c r="AN245" s="99">
        <v>61.387500000000003</v>
      </c>
      <c r="AO245" s="101">
        <v>3.5484374999999999</v>
      </c>
      <c r="AP245" s="99">
        <v>98.732500000000002</v>
      </c>
      <c r="AQ245" s="99">
        <v>142.86750000000001</v>
      </c>
      <c r="AR245" s="99">
        <v>85.89</v>
      </c>
      <c r="AS245" s="99">
        <v>10.199999999999999</v>
      </c>
      <c r="AT245" s="99">
        <v>485.05999999999995</v>
      </c>
      <c r="AU245" s="99">
        <v>5.8449999999999998</v>
      </c>
      <c r="AV245" s="99">
        <v>12.225000000000001</v>
      </c>
      <c r="AW245" s="99">
        <v>4.7249999999999996</v>
      </c>
      <c r="AX245" s="99">
        <v>21.357500000000002</v>
      </c>
      <c r="AY245" s="99">
        <v>29.994999999999997</v>
      </c>
      <c r="AZ245" s="99">
        <v>3.15</v>
      </c>
      <c r="BA245" s="99">
        <v>1.19</v>
      </c>
      <c r="BB245" s="99">
        <v>15.162500000000001</v>
      </c>
      <c r="BC245" s="99">
        <v>32.89</v>
      </c>
      <c r="BD245" s="99">
        <v>27.544999999999998</v>
      </c>
      <c r="BE245" s="99">
        <v>33.665000000000006</v>
      </c>
      <c r="BF245" s="99">
        <v>72.982500000000002</v>
      </c>
      <c r="BG245" s="99">
        <v>4.0152083333333337</v>
      </c>
      <c r="BH245" s="99">
        <v>11.515000000000001</v>
      </c>
      <c r="BI245" s="99">
        <v>17.732499999999998</v>
      </c>
      <c r="BJ245" s="99">
        <v>2.9225000000000003</v>
      </c>
      <c r="BK245" s="99">
        <v>51.602499999999999</v>
      </c>
      <c r="BL245" s="99">
        <v>10.3675</v>
      </c>
      <c r="BM245" s="99">
        <v>10.68</v>
      </c>
    </row>
    <row r="246" spans="1:65" x14ac:dyDescent="0.25">
      <c r="A246" s="13">
        <v>4823104340</v>
      </c>
      <c r="B246" s="14" t="s">
        <v>591</v>
      </c>
      <c r="C246" s="14" t="s">
        <v>861</v>
      </c>
      <c r="D246" s="14" t="s">
        <v>609</v>
      </c>
      <c r="E246" s="99">
        <v>13.357500000000002</v>
      </c>
      <c r="F246" s="99">
        <v>4.4974999999999996</v>
      </c>
      <c r="G246" s="99">
        <v>4.5374999999999996</v>
      </c>
      <c r="H246" s="99">
        <v>1.57</v>
      </c>
      <c r="I246" s="99">
        <v>1.1174999999999999</v>
      </c>
      <c r="J246" s="99">
        <v>2.7725</v>
      </c>
      <c r="K246" s="99">
        <v>2.9249999999999998</v>
      </c>
      <c r="L246" s="99">
        <v>1.1700000000000002</v>
      </c>
      <c r="M246" s="99">
        <v>3.7825000000000006</v>
      </c>
      <c r="N246" s="99">
        <v>3.6524999999999999</v>
      </c>
      <c r="O246" s="99">
        <v>0.60099056603773582</v>
      </c>
      <c r="P246" s="99">
        <v>1.6575</v>
      </c>
      <c r="Q246" s="99">
        <v>3.7225000000000001</v>
      </c>
      <c r="R246" s="99">
        <v>3.62</v>
      </c>
      <c r="S246" s="99">
        <v>5.0449999999999999</v>
      </c>
      <c r="T246" s="99">
        <v>2.58</v>
      </c>
      <c r="U246" s="99">
        <v>4.1449999999999996</v>
      </c>
      <c r="V246" s="99">
        <v>1.3599999999999999</v>
      </c>
      <c r="W246" s="99">
        <v>2.1324999999999998</v>
      </c>
      <c r="X246" s="99">
        <v>2.14</v>
      </c>
      <c r="Y246" s="99">
        <v>20.295000000000002</v>
      </c>
      <c r="Z246" s="99">
        <v>5.1050000000000004</v>
      </c>
      <c r="AA246" s="99">
        <v>3.09</v>
      </c>
      <c r="AB246" s="99">
        <v>1.5075000000000001</v>
      </c>
      <c r="AC246" s="99">
        <v>3.1525000000000003</v>
      </c>
      <c r="AD246" s="99">
        <v>2.2000000000000002</v>
      </c>
      <c r="AE246" s="92">
        <v>1351.2925</v>
      </c>
      <c r="AF246" s="92">
        <v>374453.75</v>
      </c>
      <c r="AG246" s="100">
        <v>5.0110000000000303</v>
      </c>
      <c r="AH246" s="92">
        <v>1514.9808186020123</v>
      </c>
      <c r="AI246" s="99" t="s">
        <v>837</v>
      </c>
      <c r="AJ246" s="99">
        <v>139.24603091415116</v>
      </c>
      <c r="AK246" s="99">
        <v>75.516124671512813</v>
      </c>
      <c r="AL246" s="99">
        <v>214.76999999999998</v>
      </c>
      <c r="AM246" s="99">
        <v>202.8728625</v>
      </c>
      <c r="AN246" s="99">
        <v>49.222499999999997</v>
      </c>
      <c r="AO246" s="101">
        <v>3.4378653846153848</v>
      </c>
      <c r="AP246" s="99">
        <v>109.3125</v>
      </c>
      <c r="AQ246" s="99">
        <v>93.517499999999998</v>
      </c>
      <c r="AR246" s="99">
        <v>96.995000000000005</v>
      </c>
      <c r="AS246" s="99">
        <v>9.8324999999999996</v>
      </c>
      <c r="AT246" s="99">
        <v>465.94</v>
      </c>
      <c r="AU246" s="99">
        <v>4.7124999999999995</v>
      </c>
      <c r="AV246" s="99">
        <v>11.424999999999999</v>
      </c>
      <c r="AW246" s="99">
        <v>4.4775000000000009</v>
      </c>
      <c r="AX246" s="99">
        <v>30.5</v>
      </c>
      <c r="AY246" s="99">
        <v>56.0625</v>
      </c>
      <c r="AZ246" s="99">
        <v>2.6974999999999998</v>
      </c>
      <c r="BA246" s="99">
        <v>1.1825000000000001</v>
      </c>
      <c r="BB246" s="99">
        <v>12.997499999999999</v>
      </c>
      <c r="BC246" s="99">
        <v>34.340000000000003</v>
      </c>
      <c r="BD246" s="99">
        <v>28.3675</v>
      </c>
      <c r="BE246" s="99">
        <v>33.46</v>
      </c>
      <c r="BF246" s="99">
        <v>95.97</v>
      </c>
      <c r="BG246" s="99">
        <v>11.038333333333334</v>
      </c>
      <c r="BH246" s="99">
        <v>10.715</v>
      </c>
      <c r="BI246" s="99">
        <v>18.75</v>
      </c>
      <c r="BJ246" s="99">
        <v>3.21</v>
      </c>
      <c r="BK246" s="99">
        <v>53.685000000000002</v>
      </c>
      <c r="BL246" s="99">
        <v>10.785</v>
      </c>
      <c r="BM246" s="99">
        <v>8.1374999999999993</v>
      </c>
    </row>
    <row r="247" spans="1:65" x14ac:dyDescent="0.25">
      <c r="A247" s="13">
        <v>4815180435</v>
      </c>
      <c r="B247" s="14" t="s">
        <v>591</v>
      </c>
      <c r="C247" s="14" t="s">
        <v>601</v>
      </c>
      <c r="D247" s="14" t="s">
        <v>602</v>
      </c>
      <c r="E247" s="99">
        <v>11.07</v>
      </c>
      <c r="F247" s="99">
        <v>4.3099999999999996</v>
      </c>
      <c r="G247" s="99">
        <v>3.7774999999999999</v>
      </c>
      <c r="H247" s="99">
        <v>1.1100000000000001</v>
      </c>
      <c r="I247" s="99">
        <v>1.0175000000000001</v>
      </c>
      <c r="J247" s="99">
        <v>2.7050000000000001</v>
      </c>
      <c r="K247" s="99">
        <v>2.46875</v>
      </c>
      <c r="L247" s="99">
        <v>1.17625</v>
      </c>
      <c r="M247" s="99">
        <v>3.9050000000000002</v>
      </c>
      <c r="N247" s="99">
        <v>2.5562499999999999</v>
      </c>
      <c r="O247" s="99">
        <v>0.56688679250000007</v>
      </c>
      <c r="P247" s="99">
        <v>1.5549999999999999</v>
      </c>
      <c r="Q247" s="99">
        <v>2.8849999999999998</v>
      </c>
      <c r="R247" s="99">
        <v>3.4387499999999998</v>
      </c>
      <c r="S247" s="99">
        <v>4.0512500000000005</v>
      </c>
      <c r="T247" s="99">
        <v>2.1937500000000001</v>
      </c>
      <c r="U247" s="99">
        <v>3.7250000000000001</v>
      </c>
      <c r="V247" s="99">
        <v>0.95625000000000004</v>
      </c>
      <c r="W247" s="99">
        <v>1.98</v>
      </c>
      <c r="X247" s="99">
        <v>1.67</v>
      </c>
      <c r="Y247" s="99">
        <v>19.587499999999999</v>
      </c>
      <c r="Z247" s="99">
        <v>3.9175000000000004</v>
      </c>
      <c r="AA247" s="99">
        <v>2.3875000000000002</v>
      </c>
      <c r="AB247" s="99">
        <v>0.98124999999999996</v>
      </c>
      <c r="AC247" s="99">
        <v>2.73</v>
      </c>
      <c r="AD247" s="99">
        <v>1.9175000000000002</v>
      </c>
      <c r="AE247" s="92">
        <v>775.02</v>
      </c>
      <c r="AF247" s="92">
        <v>281345.5</v>
      </c>
      <c r="AG247" s="100">
        <v>5.4262500000000333</v>
      </c>
      <c r="AH247" s="92">
        <v>1196.686030751667</v>
      </c>
      <c r="AI247" s="99" t="s">
        <v>837</v>
      </c>
      <c r="AJ247" s="99">
        <v>138.94270777020833</v>
      </c>
      <c r="AK247" s="99">
        <v>55.434043413612251</v>
      </c>
      <c r="AL247" s="99">
        <v>194.37</v>
      </c>
      <c r="AM247" s="99">
        <v>200.624325</v>
      </c>
      <c r="AN247" s="99">
        <v>48</v>
      </c>
      <c r="AO247" s="101">
        <v>3.3316249999999998</v>
      </c>
      <c r="AP247" s="99">
        <v>73.737499999999997</v>
      </c>
      <c r="AQ247" s="99">
        <v>91.25</v>
      </c>
      <c r="AR247" s="99">
        <v>91.832499999999996</v>
      </c>
      <c r="AS247" s="99">
        <v>9.1649999999999991</v>
      </c>
      <c r="AT247" s="99">
        <v>466.47749999999996</v>
      </c>
      <c r="AU247" s="99">
        <v>4.3599999999999994</v>
      </c>
      <c r="AV247" s="99">
        <v>10.99</v>
      </c>
      <c r="AW247" s="99">
        <v>4.18</v>
      </c>
      <c r="AX247" s="99">
        <v>16.6675</v>
      </c>
      <c r="AY247" s="99">
        <v>27.5825</v>
      </c>
      <c r="AZ247" s="99">
        <v>1.9724999999999999</v>
      </c>
      <c r="BA247" s="99">
        <v>1</v>
      </c>
      <c r="BB247" s="99">
        <v>10.645</v>
      </c>
      <c r="BC247" s="99">
        <v>13.692499999999999</v>
      </c>
      <c r="BD247" s="99">
        <v>12.07</v>
      </c>
      <c r="BE247" s="99">
        <v>14.962499999999999</v>
      </c>
      <c r="BF247" s="99">
        <v>57.5</v>
      </c>
      <c r="BG247" s="99">
        <v>6.22</v>
      </c>
      <c r="BH247" s="99">
        <v>10.657500000000001</v>
      </c>
      <c r="BI247" s="99">
        <v>13.7</v>
      </c>
      <c r="BJ247" s="99">
        <v>2.5350000000000001</v>
      </c>
      <c r="BK247" s="99">
        <v>43.75</v>
      </c>
      <c r="BL247" s="99">
        <v>10.295</v>
      </c>
      <c r="BM247" s="99">
        <v>6.92</v>
      </c>
    </row>
    <row r="248" spans="1:65" x14ac:dyDescent="0.25">
      <c r="A248" s="13">
        <v>4826420500</v>
      </c>
      <c r="B248" s="14" t="s">
        <v>591</v>
      </c>
      <c r="C248" s="14" t="s">
        <v>610</v>
      </c>
      <c r="D248" s="14" t="s">
        <v>612</v>
      </c>
      <c r="E248" s="99">
        <v>12.025</v>
      </c>
      <c r="F248" s="99">
        <v>4.7774999999999999</v>
      </c>
      <c r="G248" s="99">
        <v>4.45</v>
      </c>
      <c r="H248" s="99">
        <v>1.4624999999999999</v>
      </c>
      <c r="I248" s="99">
        <v>1.1274999999999999</v>
      </c>
      <c r="J248" s="99">
        <v>2.7450000000000001</v>
      </c>
      <c r="K248" s="99">
        <v>2.7625000000000002</v>
      </c>
      <c r="L248" s="99">
        <v>1.2875000000000001</v>
      </c>
      <c r="M248" s="99">
        <v>4.2850000000000001</v>
      </c>
      <c r="N248" s="99">
        <v>3.5425</v>
      </c>
      <c r="O248" s="99">
        <v>0.57825471698113207</v>
      </c>
      <c r="P248" s="99">
        <v>1.7175</v>
      </c>
      <c r="Q248" s="99">
        <v>3.9575</v>
      </c>
      <c r="R248" s="99">
        <v>3.9</v>
      </c>
      <c r="S248" s="99">
        <v>4.9075000000000006</v>
      </c>
      <c r="T248" s="99">
        <v>2.7075</v>
      </c>
      <c r="U248" s="99">
        <v>4.6275000000000004</v>
      </c>
      <c r="V248" s="99">
        <v>1.33</v>
      </c>
      <c r="W248" s="99">
        <v>2.0350000000000001</v>
      </c>
      <c r="X248" s="99">
        <v>1.9200000000000002</v>
      </c>
      <c r="Y248" s="99">
        <v>20.34</v>
      </c>
      <c r="Z248" s="99">
        <v>5.5049999999999999</v>
      </c>
      <c r="AA248" s="99">
        <v>3.03</v>
      </c>
      <c r="AB248" s="99">
        <v>1.2875000000000001</v>
      </c>
      <c r="AC248" s="99">
        <v>3.3049999999999997</v>
      </c>
      <c r="AD248" s="99">
        <v>2.29</v>
      </c>
      <c r="AE248" s="92">
        <v>1303.875</v>
      </c>
      <c r="AF248" s="92">
        <v>383332.75</v>
      </c>
      <c r="AG248" s="100">
        <v>4.4761000000000335</v>
      </c>
      <c r="AH248" s="92">
        <v>1464.4739437764308</v>
      </c>
      <c r="AI248" s="99" t="s">
        <v>837</v>
      </c>
      <c r="AJ248" s="99">
        <v>125.54763464151792</v>
      </c>
      <c r="AK248" s="99">
        <v>50.151747997039919</v>
      </c>
      <c r="AL248" s="99">
        <v>175.7</v>
      </c>
      <c r="AM248" s="99">
        <v>198.3950375</v>
      </c>
      <c r="AN248" s="99">
        <v>56.8125</v>
      </c>
      <c r="AO248" s="101">
        <v>3.3840555555555554</v>
      </c>
      <c r="AP248" s="99">
        <v>105.9325</v>
      </c>
      <c r="AQ248" s="99">
        <v>98.19</v>
      </c>
      <c r="AR248" s="99">
        <v>114.36750000000001</v>
      </c>
      <c r="AS248" s="99">
        <v>9.7725000000000009</v>
      </c>
      <c r="AT248" s="99">
        <v>486.59500000000003</v>
      </c>
      <c r="AU248" s="99">
        <v>4.4050000000000002</v>
      </c>
      <c r="AV248" s="99">
        <v>11.46</v>
      </c>
      <c r="AW248" s="99">
        <v>4.5749999999999993</v>
      </c>
      <c r="AX248" s="99">
        <v>23.412500000000001</v>
      </c>
      <c r="AY248" s="99">
        <v>64.6875</v>
      </c>
      <c r="AZ248" s="99">
        <v>2.9225000000000003</v>
      </c>
      <c r="BA248" s="99">
        <v>1.1225000000000001</v>
      </c>
      <c r="BB248" s="99">
        <v>10.49</v>
      </c>
      <c r="BC248" s="99">
        <v>29.145</v>
      </c>
      <c r="BD248" s="99">
        <v>32.762500000000003</v>
      </c>
      <c r="BE248" s="99">
        <v>40.627500000000005</v>
      </c>
      <c r="BF248" s="99">
        <v>76.91749999999999</v>
      </c>
      <c r="BG248" s="99">
        <v>9.5720833333333317</v>
      </c>
      <c r="BH248" s="99">
        <v>11.175000000000001</v>
      </c>
      <c r="BI248" s="99">
        <v>22</v>
      </c>
      <c r="BJ248" s="99">
        <v>2.7575000000000003</v>
      </c>
      <c r="BK248" s="99">
        <v>59.112499999999997</v>
      </c>
      <c r="BL248" s="99">
        <v>10.577500000000001</v>
      </c>
      <c r="BM248" s="99">
        <v>9</v>
      </c>
    </row>
    <row r="249" spans="1:65" x14ac:dyDescent="0.25">
      <c r="A249" s="13">
        <v>4830980620</v>
      </c>
      <c r="B249" s="14" t="s">
        <v>591</v>
      </c>
      <c r="C249" s="14" t="s">
        <v>615</v>
      </c>
      <c r="D249" s="14" t="s">
        <v>616</v>
      </c>
      <c r="E249" s="99">
        <v>13.322694286259544</v>
      </c>
      <c r="F249" s="99">
        <v>4.5783831446316334</v>
      </c>
      <c r="G249" s="99">
        <v>4.2019062844618533</v>
      </c>
      <c r="H249" s="99">
        <v>1.3987960120085938</v>
      </c>
      <c r="I249" s="99">
        <v>1.0385448394014276</v>
      </c>
      <c r="J249" s="99">
        <v>2.6624781683222842</v>
      </c>
      <c r="K249" s="99">
        <v>2.850050432539712</v>
      </c>
      <c r="L249" s="99">
        <v>1.2351192553463142</v>
      </c>
      <c r="M249" s="99">
        <v>4.365066519136338</v>
      </c>
      <c r="N249" s="99">
        <v>3.2307699092703457</v>
      </c>
      <c r="O249" s="99">
        <v>0.55150791322836779</v>
      </c>
      <c r="P249" s="99">
        <v>1.6555216833028099</v>
      </c>
      <c r="Q249" s="99">
        <v>3.6352409120161626</v>
      </c>
      <c r="R249" s="99">
        <v>3.790574785633563</v>
      </c>
      <c r="S249" s="99">
        <v>4.7817280814042746</v>
      </c>
      <c r="T249" s="99">
        <v>2.7502994123777365</v>
      </c>
      <c r="U249" s="99">
        <v>4.3684926665923971</v>
      </c>
      <c r="V249" s="99">
        <v>1.3530977280718666</v>
      </c>
      <c r="W249" s="99">
        <v>2.2748289630172476</v>
      </c>
      <c r="X249" s="99">
        <v>1.8721104749950235</v>
      </c>
      <c r="Y249" s="99">
        <v>19.296496914235288</v>
      </c>
      <c r="Z249" s="99">
        <v>5.4863374257321986</v>
      </c>
      <c r="AA249" s="99">
        <v>3.1586274475327052</v>
      </c>
      <c r="AB249" s="99">
        <v>1.3228643184011506</v>
      </c>
      <c r="AC249" s="99">
        <v>3.5383582556046012</v>
      </c>
      <c r="AD249" s="99">
        <v>2.3170571401182047</v>
      </c>
      <c r="AE249" s="92">
        <v>1109.49092421829</v>
      </c>
      <c r="AF249" s="92">
        <v>386184.80566437932</v>
      </c>
      <c r="AG249" s="100">
        <v>5.5237156697699614</v>
      </c>
      <c r="AH249" s="92">
        <v>1663.4358029824539</v>
      </c>
      <c r="AI249" s="99" t="s">
        <v>837</v>
      </c>
      <c r="AJ249" s="99">
        <v>101.52894125524709</v>
      </c>
      <c r="AK249" s="99">
        <v>61.09345654037174</v>
      </c>
      <c r="AL249" s="99">
        <v>162.62</v>
      </c>
      <c r="AM249" s="99">
        <v>199.23303421150331</v>
      </c>
      <c r="AN249" s="99">
        <v>56.393858968070433</v>
      </c>
      <c r="AO249" s="101">
        <v>3.4529550508890576</v>
      </c>
      <c r="AP249" s="99">
        <v>110.42082680051148</v>
      </c>
      <c r="AQ249" s="99">
        <v>83.141563876099951</v>
      </c>
      <c r="AR249" s="99">
        <v>98.776881527612616</v>
      </c>
      <c r="AS249" s="99">
        <v>10.85899575275722</v>
      </c>
      <c r="AT249" s="99">
        <v>505.07178919110038</v>
      </c>
      <c r="AU249" s="99">
        <v>4.3163339410991988</v>
      </c>
      <c r="AV249" s="99">
        <v>10.792022436938876</v>
      </c>
      <c r="AW249" s="99">
        <v>4.5177448319024469</v>
      </c>
      <c r="AX249" s="99">
        <v>21.828811722168751</v>
      </c>
      <c r="AY249" s="99">
        <v>46.445098112799052</v>
      </c>
      <c r="AZ249" s="99">
        <v>2.5016737832915492</v>
      </c>
      <c r="BA249" s="99">
        <v>1.1430285975889403</v>
      </c>
      <c r="BB249" s="99">
        <v>14.187094941658277</v>
      </c>
      <c r="BC249" s="99">
        <v>43.362164671955689</v>
      </c>
      <c r="BD249" s="99">
        <v>27.078439335975453</v>
      </c>
      <c r="BE249" s="99">
        <v>39.372732026543545</v>
      </c>
      <c r="BF249" s="99">
        <v>81.444855363444859</v>
      </c>
      <c r="BG249" s="99">
        <v>17.36092041974446</v>
      </c>
      <c r="BH249" s="99">
        <v>11.415380171137366</v>
      </c>
      <c r="BI249" s="99">
        <v>15.415832178145829</v>
      </c>
      <c r="BJ249" s="99">
        <v>2.8363394765690679</v>
      </c>
      <c r="BK249" s="99">
        <v>78.380361985384809</v>
      </c>
      <c r="BL249" s="99">
        <v>10.572910029593677</v>
      </c>
      <c r="BM249" s="99">
        <v>9.6524630823837043</v>
      </c>
    </row>
    <row r="250" spans="1:65" x14ac:dyDescent="0.25">
      <c r="A250" s="13">
        <v>4831180640</v>
      </c>
      <c r="B250" s="14" t="s">
        <v>591</v>
      </c>
      <c r="C250" s="14" t="s">
        <v>617</v>
      </c>
      <c r="D250" s="14" t="s">
        <v>618</v>
      </c>
      <c r="E250" s="99">
        <v>12.927500000000002</v>
      </c>
      <c r="F250" s="99">
        <v>4.9249999999999998</v>
      </c>
      <c r="G250" s="99">
        <v>4.4399999999999995</v>
      </c>
      <c r="H250" s="99">
        <v>1.2100000000000002</v>
      </c>
      <c r="I250" s="99">
        <v>1.1299999999999999</v>
      </c>
      <c r="J250" s="99">
        <v>2.7675000000000001</v>
      </c>
      <c r="K250" s="99">
        <v>2.9275000000000002</v>
      </c>
      <c r="L250" s="99">
        <v>1.49</v>
      </c>
      <c r="M250" s="99">
        <v>3.9874999999999998</v>
      </c>
      <c r="N250" s="99">
        <v>2.7475000000000001</v>
      </c>
      <c r="O250" s="99">
        <v>0.56377358490566032</v>
      </c>
      <c r="P250" s="99">
        <v>1.6249999999999998</v>
      </c>
      <c r="Q250" s="99">
        <v>3.6725000000000003</v>
      </c>
      <c r="R250" s="99">
        <v>4.0925000000000002</v>
      </c>
      <c r="S250" s="99">
        <v>5.17</v>
      </c>
      <c r="T250" s="99">
        <v>2.71</v>
      </c>
      <c r="U250" s="99">
        <v>4.2074999999999996</v>
      </c>
      <c r="V250" s="99">
        <v>1.2974999999999999</v>
      </c>
      <c r="W250" s="99">
        <v>2.0175000000000001</v>
      </c>
      <c r="X250" s="99">
        <v>1.8275000000000001</v>
      </c>
      <c r="Y250" s="99">
        <v>19.59</v>
      </c>
      <c r="Z250" s="99">
        <v>5.51</v>
      </c>
      <c r="AA250" s="99">
        <v>3.0999999999999996</v>
      </c>
      <c r="AB250" s="99">
        <v>1.3325</v>
      </c>
      <c r="AC250" s="99">
        <v>3.3125</v>
      </c>
      <c r="AD250" s="99">
        <v>2.1025</v>
      </c>
      <c r="AE250" s="92">
        <v>973.48000000000013</v>
      </c>
      <c r="AF250" s="92">
        <v>402509.75</v>
      </c>
      <c r="AG250" s="100">
        <v>5.3191666666667183</v>
      </c>
      <c r="AH250" s="92">
        <v>1691.1152238835084</v>
      </c>
      <c r="AI250" s="99" t="s">
        <v>837</v>
      </c>
      <c r="AJ250" s="99">
        <v>100.13242884375001</v>
      </c>
      <c r="AK250" s="99">
        <v>47.435968367390821</v>
      </c>
      <c r="AL250" s="99">
        <v>147.57</v>
      </c>
      <c r="AM250" s="99">
        <v>200.04524999999998</v>
      </c>
      <c r="AN250" s="99">
        <v>47.712499999999999</v>
      </c>
      <c r="AO250" s="101">
        <v>3.3823749999999997</v>
      </c>
      <c r="AP250" s="99">
        <v>123.79249999999999</v>
      </c>
      <c r="AQ250" s="99">
        <v>109.44500000000001</v>
      </c>
      <c r="AR250" s="99">
        <v>99.552499999999995</v>
      </c>
      <c r="AS250" s="99">
        <v>9.1274999999999995</v>
      </c>
      <c r="AT250" s="99">
        <v>480.23749999999995</v>
      </c>
      <c r="AU250" s="99">
        <v>4.59</v>
      </c>
      <c r="AV250" s="99">
        <v>10.2225</v>
      </c>
      <c r="AW250" s="99">
        <v>4.4249999999999998</v>
      </c>
      <c r="AX250" s="99">
        <v>19.579999999999998</v>
      </c>
      <c r="AY250" s="99">
        <v>50.082499999999996</v>
      </c>
      <c r="AZ250" s="99">
        <v>2.7850000000000001</v>
      </c>
      <c r="BA250" s="99">
        <v>1.1199999999999999</v>
      </c>
      <c r="BB250" s="99">
        <v>14.2925</v>
      </c>
      <c r="BC250" s="99">
        <v>40.85</v>
      </c>
      <c r="BD250" s="99">
        <v>32.122500000000002</v>
      </c>
      <c r="BE250" s="99">
        <v>44.602500000000006</v>
      </c>
      <c r="BF250" s="99">
        <v>78.647500000000008</v>
      </c>
      <c r="BG250" s="99">
        <v>7.3264583333333331</v>
      </c>
      <c r="BH250" s="99">
        <v>10.055</v>
      </c>
      <c r="BI250" s="99">
        <v>19.75</v>
      </c>
      <c r="BJ250" s="99">
        <v>3.02</v>
      </c>
      <c r="BK250" s="99">
        <v>51.707499999999996</v>
      </c>
      <c r="BL250" s="99">
        <v>10.077500000000001</v>
      </c>
      <c r="BM250" s="99">
        <v>9.82</v>
      </c>
    </row>
    <row r="251" spans="1:65" x14ac:dyDescent="0.25">
      <c r="A251" s="13">
        <v>4832580670</v>
      </c>
      <c r="B251" s="14" t="s">
        <v>591</v>
      </c>
      <c r="C251" s="14" t="s">
        <v>619</v>
      </c>
      <c r="D251" s="14" t="s">
        <v>620</v>
      </c>
      <c r="E251" s="99">
        <v>12.528010017175575</v>
      </c>
      <c r="F251" s="99">
        <v>4.0713187773504371</v>
      </c>
      <c r="G251" s="99">
        <v>3.6106015714742616</v>
      </c>
      <c r="H251" s="99">
        <v>1.226521826099976</v>
      </c>
      <c r="I251" s="99">
        <v>1.0260448394014277</v>
      </c>
      <c r="J251" s="99">
        <v>2.7084356284102684</v>
      </c>
      <c r="K251" s="99">
        <v>2.7840285954616881</v>
      </c>
      <c r="L251" s="99">
        <v>1.1116541706543877</v>
      </c>
      <c r="M251" s="99">
        <v>3.8782419525544114</v>
      </c>
      <c r="N251" s="99">
        <v>2.5668331579070589</v>
      </c>
      <c r="O251" s="99">
        <v>0.5583947057283678</v>
      </c>
      <c r="P251" s="99">
        <v>1.4846383886239032</v>
      </c>
      <c r="Q251" s="99">
        <v>3.4870805060644137</v>
      </c>
      <c r="R251" s="99">
        <v>3.3142432006376668</v>
      </c>
      <c r="S251" s="99">
        <v>4.099434576438977</v>
      </c>
      <c r="T251" s="99">
        <v>2.4192141793250221</v>
      </c>
      <c r="U251" s="99">
        <v>3.4499728871305511</v>
      </c>
      <c r="V251" s="99">
        <v>1.2303537718014734</v>
      </c>
      <c r="W251" s="99">
        <v>1.946411392909783</v>
      </c>
      <c r="X251" s="99">
        <v>1.9068359936436183</v>
      </c>
      <c r="Y251" s="99">
        <v>19.588509317429292</v>
      </c>
      <c r="Z251" s="99">
        <v>4.775000310142226</v>
      </c>
      <c r="AA251" s="99">
        <v>2.7546446458890967</v>
      </c>
      <c r="AB251" s="99">
        <v>1.0460570184488565</v>
      </c>
      <c r="AC251" s="99">
        <v>2.4275457664716669</v>
      </c>
      <c r="AD251" s="99">
        <v>1.8321827706925338</v>
      </c>
      <c r="AE251" s="92">
        <v>681.039813491529</v>
      </c>
      <c r="AF251" s="92">
        <v>266237.12495486008</v>
      </c>
      <c r="AG251" s="100">
        <v>5.2297195780304397</v>
      </c>
      <c r="AH251" s="92">
        <v>1106.3487568547257</v>
      </c>
      <c r="AI251" s="99" t="s">
        <v>837</v>
      </c>
      <c r="AJ251" s="99">
        <v>135.69988904083203</v>
      </c>
      <c r="AK251" s="99">
        <v>56.27838995619787</v>
      </c>
      <c r="AL251" s="99">
        <v>191.98</v>
      </c>
      <c r="AM251" s="99">
        <v>199.23303421150331</v>
      </c>
      <c r="AN251" s="99">
        <v>64.410431129556159</v>
      </c>
      <c r="AO251" s="101">
        <v>2.9051392887135172</v>
      </c>
      <c r="AP251" s="99">
        <v>94.759704666347886</v>
      </c>
      <c r="AQ251" s="99">
        <v>86.222433292972994</v>
      </c>
      <c r="AR251" s="99">
        <v>75.63446737201852</v>
      </c>
      <c r="AS251" s="99">
        <v>9.3347970594473768</v>
      </c>
      <c r="AT251" s="99">
        <v>462.24254509601849</v>
      </c>
      <c r="AU251" s="99">
        <v>4.6314618186452723</v>
      </c>
      <c r="AV251" s="99">
        <v>10.181745754168462</v>
      </c>
      <c r="AW251" s="99">
        <v>4.4120740691440137</v>
      </c>
      <c r="AX251" s="99">
        <v>13.888215484819318</v>
      </c>
      <c r="AY251" s="99">
        <v>46.927598112799046</v>
      </c>
      <c r="AZ251" s="99">
        <v>2.1959149136021763</v>
      </c>
      <c r="BA251" s="99">
        <v>0.98851638694287391</v>
      </c>
      <c r="BB251" s="99">
        <v>10.873291291240482</v>
      </c>
      <c r="BC251" s="99">
        <v>24.670300558018141</v>
      </c>
      <c r="BD251" s="99">
        <v>22.053375951614207</v>
      </c>
      <c r="BE251" s="99">
        <v>24.393212966104826</v>
      </c>
      <c r="BF251" s="99">
        <v>86.733193538035422</v>
      </c>
      <c r="BG251" s="99">
        <v>12.019483602954683</v>
      </c>
      <c r="BH251" s="99">
        <v>9.8088376450719501</v>
      </c>
      <c r="BI251" s="99">
        <v>18.399541631980505</v>
      </c>
      <c r="BJ251" s="99">
        <v>3.0212432485309462</v>
      </c>
      <c r="BK251" s="99">
        <v>49.903050770640235</v>
      </c>
      <c r="BL251" s="99">
        <v>10.108813886553394</v>
      </c>
      <c r="BM251" s="99">
        <v>7.8890470551888896</v>
      </c>
    </row>
    <row r="252" spans="1:65" x14ac:dyDescent="0.25">
      <c r="A252" s="13">
        <v>4833260700</v>
      </c>
      <c r="B252" s="14" t="s">
        <v>591</v>
      </c>
      <c r="C252" s="14" t="s">
        <v>621</v>
      </c>
      <c r="D252" s="14" t="s">
        <v>622</v>
      </c>
      <c r="E252" s="99">
        <v>12.857500000000002</v>
      </c>
      <c r="F252" s="99">
        <v>4.8475000000000001</v>
      </c>
      <c r="G252" s="99">
        <v>4.0274999999999999</v>
      </c>
      <c r="H252" s="99">
        <v>1.2324999999999999</v>
      </c>
      <c r="I252" s="99">
        <v>1.0650000000000002</v>
      </c>
      <c r="J252" s="99">
        <v>2.7024999999999997</v>
      </c>
      <c r="K252" s="99">
        <v>2.9124999999999996</v>
      </c>
      <c r="L252" s="99">
        <v>1.3474999999999999</v>
      </c>
      <c r="M252" s="99">
        <v>3.9824999999999999</v>
      </c>
      <c r="N252" s="99">
        <v>2.7525000000000004</v>
      </c>
      <c r="O252" s="99">
        <v>0.51198113207547169</v>
      </c>
      <c r="P252" s="99">
        <v>1.6900000000000002</v>
      </c>
      <c r="Q252" s="99">
        <v>3.0100000000000002</v>
      </c>
      <c r="R252" s="99">
        <v>3.9424999999999999</v>
      </c>
      <c r="S252" s="99">
        <v>5.0875000000000004</v>
      </c>
      <c r="T252" s="99">
        <v>2.8075000000000001</v>
      </c>
      <c r="U252" s="99">
        <v>4.0474999999999994</v>
      </c>
      <c r="V252" s="99">
        <v>1.2375</v>
      </c>
      <c r="W252" s="99">
        <v>2.0449999999999999</v>
      </c>
      <c r="X252" s="99">
        <v>1.7550000000000001</v>
      </c>
      <c r="Y252" s="99">
        <v>18.872500000000002</v>
      </c>
      <c r="Z252" s="99">
        <v>5.1724999999999994</v>
      </c>
      <c r="AA252" s="99">
        <v>3.1525000000000003</v>
      </c>
      <c r="AB252" s="99">
        <v>1.4125000000000001</v>
      </c>
      <c r="AC252" s="99">
        <v>3.2149999999999999</v>
      </c>
      <c r="AD252" s="99">
        <v>2.1574999999999998</v>
      </c>
      <c r="AE252" s="92">
        <v>953.625</v>
      </c>
      <c r="AF252" s="92">
        <v>368432.75</v>
      </c>
      <c r="AG252" s="100">
        <v>5.1724999999166767</v>
      </c>
      <c r="AH252" s="92">
        <v>1516.7144863155299</v>
      </c>
      <c r="AI252" s="99" t="s">
        <v>837</v>
      </c>
      <c r="AJ252" s="99">
        <v>124.28714194884478</v>
      </c>
      <c r="AK252" s="99">
        <v>43.549114690563904</v>
      </c>
      <c r="AL252" s="99">
        <v>167.84</v>
      </c>
      <c r="AM252" s="99">
        <v>199.67024999999998</v>
      </c>
      <c r="AN252" s="99">
        <v>55.414999999999999</v>
      </c>
      <c r="AO252" s="101">
        <v>3.4268124999999996</v>
      </c>
      <c r="AP252" s="99">
        <v>111.8125</v>
      </c>
      <c r="AQ252" s="99">
        <v>119.9</v>
      </c>
      <c r="AR252" s="99">
        <v>109.125</v>
      </c>
      <c r="AS252" s="99">
        <v>9.370000000000001</v>
      </c>
      <c r="AT252" s="99">
        <v>387.57499999999993</v>
      </c>
      <c r="AU252" s="99">
        <v>4.8999999999999995</v>
      </c>
      <c r="AV252" s="99">
        <v>13.865</v>
      </c>
      <c r="AW252" s="99">
        <v>4.29</v>
      </c>
      <c r="AX252" s="99">
        <v>28.75</v>
      </c>
      <c r="AY252" s="99">
        <v>46.25</v>
      </c>
      <c r="AZ252" s="99">
        <v>2.5625</v>
      </c>
      <c r="BA252" s="99">
        <v>1.095</v>
      </c>
      <c r="BB252" s="99">
        <v>18.05</v>
      </c>
      <c r="BC252" s="99">
        <v>26.625</v>
      </c>
      <c r="BD252" s="99">
        <v>28.119999999999997</v>
      </c>
      <c r="BE252" s="99">
        <v>30.197500000000002</v>
      </c>
      <c r="BF252" s="99">
        <v>104.71250000000001</v>
      </c>
      <c r="BG252" s="99">
        <v>9.9500000000000011</v>
      </c>
      <c r="BH252" s="99">
        <v>11.047499999999999</v>
      </c>
      <c r="BI252" s="99">
        <v>17.1875</v>
      </c>
      <c r="BJ252" s="99">
        <v>2.8025000000000002</v>
      </c>
      <c r="BK252" s="99">
        <v>63.475000000000001</v>
      </c>
      <c r="BL252" s="99">
        <v>10.397500000000001</v>
      </c>
      <c r="BM252" s="99">
        <v>9.0300000000000011</v>
      </c>
    </row>
    <row r="253" spans="1:65" x14ac:dyDescent="0.25">
      <c r="A253" s="13">
        <v>4834860710</v>
      </c>
      <c r="B253" s="14" t="s">
        <v>591</v>
      </c>
      <c r="C253" s="14" t="s">
        <v>623</v>
      </c>
      <c r="D253" s="14" t="s">
        <v>624</v>
      </c>
      <c r="E253" s="99">
        <v>12.75</v>
      </c>
      <c r="F253" s="99">
        <v>4.6775000000000002</v>
      </c>
      <c r="G253" s="99">
        <v>4.05</v>
      </c>
      <c r="H253" s="99">
        <v>1.29</v>
      </c>
      <c r="I253" s="99">
        <v>1.0175000000000001</v>
      </c>
      <c r="J253" s="99">
        <v>2.7824999999999998</v>
      </c>
      <c r="K253" s="99">
        <v>2.6825000000000001</v>
      </c>
      <c r="L253" s="99">
        <v>1.1850000000000001</v>
      </c>
      <c r="M253" s="99">
        <v>4.0274999999999999</v>
      </c>
      <c r="N253" s="99">
        <v>3.9224999999999999</v>
      </c>
      <c r="O253" s="99">
        <v>0.48471698113207551</v>
      </c>
      <c r="P253" s="99">
        <v>1.675</v>
      </c>
      <c r="Q253" s="99">
        <v>3.8624999999999998</v>
      </c>
      <c r="R253" s="99">
        <v>3.7250000000000001</v>
      </c>
      <c r="S253" s="99">
        <v>4.4075000000000006</v>
      </c>
      <c r="T253" s="99">
        <v>2.41</v>
      </c>
      <c r="U253" s="99">
        <v>4.4749999999999996</v>
      </c>
      <c r="V253" s="99">
        <v>1.26</v>
      </c>
      <c r="W253" s="99">
        <v>1.9449999999999998</v>
      </c>
      <c r="X253" s="99">
        <v>1.7725000000000002</v>
      </c>
      <c r="Y253" s="99">
        <v>20.57</v>
      </c>
      <c r="Z253" s="99">
        <v>5.0274999999999999</v>
      </c>
      <c r="AA253" s="99">
        <v>2.875</v>
      </c>
      <c r="AB253" s="99">
        <v>1.0674999999999999</v>
      </c>
      <c r="AC253" s="99">
        <v>3.0924999999999998</v>
      </c>
      <c r="AD253" s="99">
        <v>2.1850000000000001</v>
      </c>
      <c r="AE253" s="92">
        <v>841.67250000000001</v>
      </c>
      <c r="AF253" s="92">
        <v>341200.75</v>
      </c>
      <c r="AG253" s="100">
        <v>5.4463125000000012</v>
      </c>
      <c r="AH253" s="92">
        <v>1456.1618969274421</v>
      </c>
      <c r="AI253" s="99" t="s">
        <v>837</v>
      </c>
      <c r="AJ253" s="99">
        <v>143.92824928819141</v>
      </c>
      <c r="AK253" s="99">
        <v>63.041667912353716</v>
      </c>
      <c r="AL253" s="99">
        <v>206.97</v>
      </c>
      <c r="AM253" s="99">
        <v>200.79524999999998</v>
      </c>
      <c r="AN253" s="99">
        <v>45</v>
      </c>
      <c r="AO253" s="101">
        <v>3.3411249999999999</v>
      </c>
      <c r="AP253" s="99">
        <v>114.5825</v>
      </c>
      <c r="AQ253" s="99">
        <v>110.0825</v>
      </c>
      <c r="AR253" s="99">
        <v>101.905</v>
      </c>
      <c r="AS253" s="99">
        <v>9.4</v>
      </c>
      <c r="AT253" s="99">
        <v>462.16499999999996</v>
      </c>
      <c r="AU253" s="99">
        <v>4.8525</v>
      </c>
      <c r="AV253" s="99">
        <v>11.585000000000001</v>
      </c>
      <c r="AW253" s="99">
        <v>4.1650000000000009</v>
      </c>
      <c r="AX253" s="99">
        <v>17</v>
      </c>
      <c r="AY253" s="99">
        <v>32.147500000000001</v>
      </c>
      <c r="AZ253" s="99">
        <v>2.29</v>
      </c>
      <c r="BA253" s="99">
        <v>0.99499999999999988</v>
      </c>
      <c r="BB253" s="99">
        <v>12.604999999999999</v>
      </c>
      <c r="BC253" s="99">
        <v>40.267499999999998</v>
      </c>
      <c r="BD253" s="99">
        <v>29.4025</v>
      </c>
      <c r="BE253" s="99">
        <v>32.417500000000004</v>
      </c>
      <c r="BF253" s="99">
        <v>82.292500000000004</v>
      </c>
      <c r="BG253" s="99">
        <v>15.9925</v>
      </c>
      <c r="BH253" s="99">
        <v>11.392499999999998</v>
      </c>
      <c r="BI253" s="99">
        <v>20</v>
      </c>
      <c r="BJ253" s="99">
        <v>2.5550000000000002</v>
      </c>
      <c r="BK253" s="99">
        <v>52.085000000000001</v>
      </c>
      <c r="BL253" s="99">
        <v>10.407499999999999</v>
      </c>
      <c r="BM253" s="99">
        <v>8.5425000000000004</v>
      </c>
    </row>
    <row r="254" spans="1:65" x14ac:dyDescent="0.25">
      <c r="A254" s="13">
        <v>4836220720</v>
      </c>
      <c r="B254" s="14" t="s">
        <v>591</v>
      </c>
      <c r="C254" s="14" t="s">
        <v>625</v>
      </c>
      <c r="D254" s="14" t="s">
        <v>626</v>
      </c>
      <c r="E254" s="99">
        <v>13.362500000000001</v>
      </c>
      <c r="F254" s="99">
        <v>4.9125000000000005</v>
      </c>
      <c r="G254" s="99">
        <v>4.3624999999999998</v>
      </c>
      <c r="H254" s="99">
        <v>1.325</v>
      </c>
      <c r="I254" s="99">
        <v>1.1375000000000002</v>
      </c>
      <c r="J254" s="99">
        <v>2.9349999999999996</v>
      </c>
      <c r="K254" s="99">
        <v>3.3774999999999999</v>
      </c>
      <c r="L254" s="99">
        <v>1.4275</v>
      </c>
      <c r="M254" s="99">
        <v>4.0125000000000002</v>
      </c>
      <c r="N254" s="99">
        <v>2.7774999999999999</v>
      </c>
      <c r="O254" s="99">
        <v>0.56575471698113211</v>
      </c>
      <c r="P254" s="99">
        <v>1.61</v>
      </c>
      <c r="Q254" s="99">
        <v>3.16</v>
      </c>
      <c r="R254" s="99">
        <v>3.7525000000000004</v>
      </c>
      <c r="S254" s="99">
        <v>5.3724999999999996</v>
      </c>
      <c r="T254" s="99">
        <v>3.2174999999999998</v>
      </c>
      <c r="U254" s="99">
        <v>4.17</v>
      </c>
      <c r="V254" s="99">
        <v>1.29</v>
      </c>
      <c r="W254" s="99">
        <v>2.12</v>
      </c>
      <c r="X254" s="99">
        <v>1.8574999999999999</v>
      </c>
      <c r="Y254" s="99">
        <v>19.627499999999998</v>
      </c>
      <c r="Z254" s="99">
        <v>5.1449999999999996</v>
      </c>
      <c r="AA254" s="99">
        <v>3.3250000000000002</v>
      </c>
      <c r="AB254" s="99">
        <v>1.3975</v>
      </c>
      <c r="AC254" s="99">
        <v>3.1924999999999999</v>
      </c>
      <c r="AD254" s="99">
        <v>2.23</v>
      </c>
      <c r="AE254" s="92">
        <v>1070.5625</v>
      </c>
      <c r="AF254" s="92">
        <v>409333.25</v>
      </c>
      <c r="AG254" s="100">
        <v>4.9278125000000417</v>
      </c>
      <c r="AH254" s="92">
        <v>1637.4794253747368</v>
      </c>
      <c r="AI254" s="99" t="s">
        <v>837</v>
      </c>
      <c r="AJ254" s="99">
        <v>128.93863240034048</v>
      </c>
      <c r="AK254" s="99">
        <v>42.790837935843683</v>
      </c>
      <c r="AL254" s="99">
        <v>171.73</v>
      </c>
      <c r="AM254" s="99">
        <v>199.67024999999998</v>
      </c>
      <c r="AN254" s="99">
        <v>61.914999999999992</v>
      </c>
      <c r="AO254" s="101">
        <v>3.5210000000000004</v>
      </c>
      <c r="AP254" s="99">
        <v>127.79250000000002</v>
      </c>
      <c r="AQ254" s="99">
        <v>110.41499999999999</v>
      </c>
      <c r="AR254" s="99">
        <v>98.25</v>
      </c>
      <c r="AS254" s="99">
        <v>9.2624999999999993</v>
      </c>
      <c r="AT254" s="99">
        <v>475.07500000000005</v>
      </c>
      <c r="AU254" s="99">
        <v>4.6400000000000006</v>
      </c>
      <c r="AV254" s="99">
        <v>13.7475</v>
      </c>
      <c r="AW254" s="99">
        <v>3.89</v>
      </c>
      <c r="AX254" s="99">
        <v>22.335000000000001</v>
      </c>
      <c r="AY254" s="99">
        <v>41.457499999999996</v>
      </c>
      <c r="AZ254" s="99">
        <v>2.4424999999999999</v>
      </c>
      <c r="BA254" s="99">
        <v>1.23</v>
      </c>
      <c r="BB254" s="99">
        <v>13.635</v>
      </c>
      <c r="BC254" s="99">
        <v>35.167500000000004</v>
      </c>
      <c r="BD254" s="99">
        <v>26.52</v>
      </c>
      <c r="BE254" s="99">
        <v>32.704999999999998</v>
      </c>
      <c r="BF254" s="99">
        <v>90.625</v>
      </c>
      <c r="BG254" s="99">
        <v>9.24</v>
      </c>
      <c r="BH254" s="99">
        <v>11.9125</v>
      </c>
      <c r="BI254" s="99">
        <v>15.335000000000001</v>
      </c>
      <c r="BJ254" s="99">
        <v>2.7625000000000002</v>
      </c>
      <c r="BK254" s="99">
        <v>46.25</v>
      </c>
      <c r="BL254" s="99">
        <v>10.68</v>
      </c>
      <c r="BM254" s="99">
        <v>8.3324999999999996</v>
      </c>
    </row>
    <row r="255" spans="1:65" x14ac:dyDescent="0.25">
      <c r="A255" s="13">
        <v>4819124770</v>
      </c>
      <c r="B255" s="14" t="s">
        <v>591</v>
      </c>
      <c r="C255" s="14" t="s">
        <v>860</v>
      </c>
      <c r="D255" s="14" t="s">
        <v>606</v>
      </c>
      <c r="E255" s="99">
        <v>13.476240316167978</v>
      </c>
      <c r="F255" s="99">
        <v>5.3663158107803897</v>
      </c>
      <c r="G255" s="99">
        <v>4.516112547140871</v>
      </c>
      <c r="H255" s="99">
        <v>1.4796240078674496</v>
      </c>
      <c r="I255" s="99">
        <v>1.0397679249908953</v>
      </c>
      <c r="J255" s="99">
        <v>2.8261391993444573</v>
      </c>
      <c r="K255" s="99">
        <v>2.8014841707949096</v>
      </c>
      <c r="L255" s="99">
        <v>1.3485511443022413</v>
      </c>
      <c r="M255" s="99">
        <v>4.2920732590039226</v>
      </c>
      <c r="N255" s="99">
        <v>3.3399135365198944</v>
      </c>
      <c r="O255" s="99">
        <v>0.50771778205508256</v>
      </c>
      <c r="P255" s="99">
        <v>1.6574731664152902</v>
      </c>
      <c r="Q255" s="99">
        <v>4.0316687791299515</v>
      </c>
      <c r="R255" s="99">
        <v>3.9313290272496277</v>
      </c>
      <c r="S255" s="99">
        <v>5.005575312734881</v>
      </c>
      <c r="T255" s="99">
        <v>2.7368615639761895</v>
      </c>
      <c r="U255" s="99">
        <v>4.7697869424516393</v>
      </c>
      <c r="V255" s="99">
        <v>1.3515178794871274</v>
      </c>
      <c r="W255" s="99">
        <v>2.2444346329458074</v>
      </c>
      <c r="X255" s="99">
        <v>2.2048376430089256</v>
      </c>
      <c r="Y255" s="99">
        <v>19.911234094199401</v>
      </c>
      <c r="Z255" s="99">
        <v>5.1815101823983145</v>
      </c>
      <c r="AA255" s="99">
        <v>3.1769086481876267</v>
      </c>
      <c r="AB255" s="99">
        <v>1.2417617728728712</v>
      </c>
      <c r="AC255" s="99">
        <v>3.3364078657854983</v>
      </c>
      <c r="AD255" s="99">
        <v>2.2089079071695066</v>
      </c>
      <c r="AE255" s="92">
        <v>1686.9930679675779</v>
      </c>
      <c r="AF255" s="92">
        <v>656063.08929537563</v>
      </c>
      <c r="AG255" s="100">
        <v>5.1392754288185056</v>
      </c>
      <c r="AH255" s="92">
        <v>2716.1848612264052</v>
      </c>
      <c r="AI255" s="99" t="s">
        <v>837</v>
      </c>
      <c r="AJ255" s="99">
        <v>141.66838937675001</v>
      </c>
      <c r="AK255" s="99">
        <v>80.389574423998042</v>
      </c>
      <c r="AL255" s="99">
        <v>222.06</v>
      </c>
      <c r="AM255" s="99">
        <v>207.19714756766746</v>
      </c>
      <c r="AN255" s="99">
        <v>63.437767001311826</v>
      </c>
      <c r="AO255" s="101">
        <v>3.5393443765925801</v>
      </c>
      <c r="AP255" s="99">
        <v>123.90812931903612</v>
      </c>
      <c r="AQ255" s="99">
        <v>147.62061546096223</v>
      </c>
      <c r="AR255" s="99">
        <v>131.74812271093754</v>
      </c>
      <c r="AS255" s="99">
        <v>9.8946077897323459</v>
      </c>
      <c r="AT255" s="99">
        <v>352.95773279805093</v>
      </c>
      <c r="AU255" s="99">
        <v>4.1654398939068225</v>
      </c>
      <c r="AV255" s="99">
        <v>11.774280759088663</v>
      </c>
      <c r="AW255" s="99">
        <v>5.2848661959796921</v>
      </c>
      <c r="AX255" s="99">
        <v>19.937124188011584</v>
      </c>
      <c r="AY255" s="99">
        <v>60.133829957895514</v>
      </c>
      <c r="AZ255" s="99">
        <v>2.2786783400698658</v>
      </c>
      <c r="BA255" s="99">
        <v>1.4583206323133022</v>
      </c>
      <c r="BB255" s="99">
        <v>11.982489095649255</v>
      </c>
      <c r="BC255" s="99">
        <v>33.73702187274472</v>
      </c>
      <c r="BD255" s="99">
        <v>28.299504419683579</v>
      </c>
      <c r="BE255" s="99">
        <v>30.221745035551784</v>
      </c>
      <c r="BF255" s="99">
        <v>202.60672781664391</v>
      </c>
      <c r="BG255" s="99">
        <v>12.984046255108487</v>
      </c>
      <c r="BH255" s="99">
        <v>12.624526684874073</v>
      </c>
      <c r="BI255" s="99">
        <v>21.262827132702178</v>
      </c>
      <c r="BJ255" s="99">
        <v>4.5996228186484807</v>
      </c>
      <c r="BK255" s="99">
        <v>107.45782355950649</v>
      </c>
      <c r="BL255" s="99">
        <v>10.671562248856162</v>
      </c>
      <c r="BM255" s="99">
        <v>10.810950723585471</v>
      </c>
    </row>
    <row r="256" spans="1:65" x14ac:dyDescent="0.25">
      <c r="A256" s="13">
        <v>4841700810</v>
      </c>
      <c r="B256" s="14" t="s">
        <v>591</v>
      </c>
      <c r="C256" s="14" t="s">
        <v>627</v>
      </c>
      <c r="D256" s="14" t="s">
        <v>628</v>
      </c>
      <c r="E256" s="99">
        <v>11.602499999999999</v>
      </c>
      <c r="F256" s="99">
        <v>4.6574999999999998</v>
      </c>
      <c r="G256" s="99">
        <v>4.1475</v>
      </c>
      <c r="H256" s="99">
        <v>1.2025000000000001</v>
      </c>
      <c r="I256" s="99">
        <v>1.0650000000000002</v>
      </c>
      <c r="J256" s="99">
        <v>2.7874999999999996</v>
      </c>
      <c r="K256" s="99">
        <v>2.5999999999999996</v>
      </c>
      <c r="L256" s="99">
        <v>1.4975000000000001</v>
      </c>
      <c r="M256" s="99">
        <v>3.9475000000000002</v>
      </c>
      <c r="N256" s="99">
        <v>2.8649999999999998</v>
      </c>
      <c r="O256" s="99">
        <v>0.53174528301886792</v>
      </c>
      <c r="P256" s="99">
        <v>1.675</v>
      </c>
      <c r="Q256" s="99">
        <v>3.5949999999999998</v>
      </c>
      <c r="R256" s="99">
        <v>3.625</v>
      </c>
      <c r="S256" s="99">
        <v>4.4450000000000003</v>
      </c>
      <c r="T256" s="99">
        <v>2.52</v>
      </c>
      <c r="U256" s="99">
        <v>3.9325000000000001</v>
      </c>
      <c r="V256" s="99">
        <v>1.2749999999999999</v>
      </c>
      <c r="W256" s="99">
        <v>2.0575000000000001</v>
      </c>
      <c r="X256" s="99">
        <v>1.8824999999999998</v>
      </c>
      <c r="Y256" s="99">
        <v>21.752499999999998</v>
      </c>
      <c r="Z256" s="99">
        <v>4.7149999999999999</v>
      </c>
      <c r="AA256" s="99">
        <v>3.2625000000000002</v>
      </c>
      <c r="AB256" s="99">
        <v>1.2349999999999999</v>
      </c>
      <c r="AC256" s="99">
        <v>3.03</v>
      </c>
      <c r="AD256" s="99">
        <v>2.165</v>
      </c>
      <c r="AE256" s="92">
        <v>1396.5025000000001</v>
      </c>
      <c r="AF256" s="92">
        <v>331147.25</v>
      </c>
      <c r="AG256" s="100">
        <v>4.919000000000139</v>
      </c>
      <c r="AH256" s="92">
        <v>1330.6401182166753</v>
      </c>
      <c r="AI256" s="99" t="s">
        <v>837</v>
      </c>
      <c r="AJ256" s="99">
        <v>100.02816010333562</v>
      </c>
      <c r="AK256" s="99">
        <v>37.027738974161537</v>
      </c>
      <c r="AL256" s="99">
        <v>137.06</v>
      </c>
      <c r="AM256" s="99">
        <v>202.094325</v>
      </c>
      <c r="AN256" s="99">
        <v>62.64</v>
      </c>
      <c r="AO256" s="101">
        <v>3.3200937499999998</v>
      </c>
      <c r="AP256" s="99">
        <v>129.1875</v>
      </c>
      <c r="AQ256" s="99">
        <v>129.8725</v>
      </c>
      <c r="AR256" s="99">
        <v>112.23</v>
      </c>
      <c r="AS256" s="99">
        <v>10.057499999999999</v>
      </c>
      <c r="AT256" s="99">
        <v>476.63749999999999</v>
      </c>
      <c r="AU256" s="99">
        <v>5.0149999999999997</v>
      </c>
      <c r="AV256" s="99">
        <v>11.209999999999999</v>
      </c>
      <c r="AW256" s="99">
        <v>4.8650000000000002</v>
      </c>
      <c r="AX256" s="99">
        <v>25.63</v>
      </c>
      <c r="AY256" s="99">
        <v>61.6325</v>
      </c>
      <c r="AZ256" s="99">
        <v>3.0050000000000003</v>
      </c>
      <c r="BA256" s="99">
        <v>1.0449999999999999</v>
      </c>
      <c r="BB256" s="99">
        <v>14.855</v>
      </c>
      <c r="BC256" s="99">
        <v>37.707499999999996</v>
      </c>
      <c r="BD256" s="99">
        <v>21.06</v>
      </c>
      <c r="BE256" s="99">
        <v>40.334999999999994</v>
      </c>
      <c r="BF256" s="99">
        <v>73.685000000000002</v>
      </c>
      <c r="BG256" s="99">
        <v>17.857708333333335</v>
      </c>
      <c r="BH256" s="99">
        <v>11.270000000000001</v>
      </c>
      <c r="BI256" s="99">
        <v>18.627499999999998</v>
      </c>
      <c r="BJ256" s="99">
        <v>3.2074999999999996</v>
      </c>
      <c r="BK256" s="99">
        <v>59.207499999999996</v>
      </c>
      <c r="BL256" s="99">
        <v>10.237500000000001</v>
      </c>
      <c r="BM256" s="99">
        <v>9.1300000000000008</v>
      </c>
    </row>
    <row r="257" spans="1:65" x14ac:dyDescent="0.25">
      <c r="A257" s="13">
        <v>4812420840</v>
      </c>
      <c r="B257" s="14" t="s">
        <v>591</v>
      </c>
      <c r="C257" s="14" t="s">
        <v>846</v>
      </c>
      <c r="D257" s="14" t="s">
        <v>598</v>
      </c>
      <c r="E257" s="99">
        <v>12.567187407319798</v>
      </c>
      <c r="F257" s="99">
        <v>4.4255846338257783</v>
      </c>
      <c r="G257" s="99">
        <v>3.9891143598366021</v>
      </c>
      <c r="H257" s="99">
        <v>1.0980167314748575</v>
      </c>
      <c r="I257" s="99">
        <v>1.0741615027687839</v>
      </c>
      <c r="J257" s="99">
        <v>2.5998475992202938</v>
      </c>
      <c r="K257" s="99">
        <v>2.4222717123513182</v>
      </c>
      <c r="L257" s="99">
        <v>1.1805504540271139</v>
      </c>
      <c r="M257" s="99">
        <v>3.8004986968376873</v>
      </c>
      <c r="N257" s="99">
        <v>2.6393576935776113</v>
      </c>
      <c r="O257" s="99">
        <v>0.52286565770035121</v>
      </c>
      <c r="P257" s="99">
        <v>1.7411155894657151</v>
      </c>
      <c r="Q257" s="99">
        <v>3.3070145909951112</v>
      </c>
      <c r="R257" s="99">
        <v>3.3364944262769347</v>
      </c>
      <c r="S257" s="99">
        <v>5.2591385113502689</v>
      </c>
      <c r="T257" s="99">
        <v>2.3251796753455016</v>
      </c>
      <c r="U257" s="99">
        <v>3.5818946914967511</v>
      </c>
      <c r="V257" s="99">
        <v>1.1254300598449041</v>
      </c>
      <c r="W257" s="99">
        <v>1.9544227269427541</v>
      </c>
      <c r="X257" s="99">
        <v>1.6718534744036075</v>
      </c>
      <c r="Y257" s="99">
        <v>19.014533707367427</v>
      </c>
      <c r="Z257" s="99">
        <v>5.5810758961200619</v>
      </c>
      <c r="AA257" s="99">
        <v>2.6179561162917704</v>
      </c>
      <c r="AB257" s="99">
        <v>0.95322592546857399</v>
      </c>
      <c r="AC257" s="99">
        <v>3.1319700888471558</v>
      </c>
      <c r="AD257" s="99">
        <v>2.0386236442423704</v>
      </c>
      <c r="AE257" s="92">
        <v>1559.8016377814881</v>
      </c>
      <c r="AF257" s="92">
        <v>408319.08147916826</v>
      </c>
      <c r="AG257" s="100">
        <v>4.9469383212633389</v>
      </c>
      <c r="AH257" s="92">
        <v>1650.2144922321495</v>
      </c>
      <c r="AI257" s="99" t="s">
        <v>837</v>
      </c>
      <c r="AJ257" s="99">
        <v>104.36456048278991</v>
      </c>
      <c r="AK257" s="99">
        <v>67.109133750819666</v>
      </c>
      <c r="AL257" s="99">
        <v>171.47</v>
      </c>
      <c r="AM257" s="99">
        <v>192.96163434513093</v>
      </c>
      <c r="AN257" s="99">
        <v>77.934882069363383</v>
      </c>
      <c r="AO257" s="101">
        <v>3.348892646777446</v>
      </c>
      <c r="AP257" s="99">
        <v>144.45214321617073</v>
      </c>
      <c r="AQ257" s="99">
        <v>127.36742597108017</v>
      </c>
      <c r="AR257" s="99">
        <v>111.74602320524801</v>
      </c>
      <c r="AS257" s="99">
        <v>8.9179741987075971</v>
      </c>
      <c r="AT257" s="99">
        <v>488.05139483420174</v>
      </c>
      <c r="AU257" s="99">
        <v>4.5151508417769071</v>
      </c>
      <c r="AV257" s="99">
        <v>10.060593546647747</v>
      </c>
      <c r="AW257" s="99">
        <v>4.6813339751289007</v>
      </c>
      <c r="AX257" s="99">
        <v>20.219095255639562</v>
      </c>
      <c r="AY257" s="99">
        <v>47.991936099372083</v>
      </c>
      <c r="AZ257" s="99">
        <v>2.4479198420152897</v>
      </c>
      <c r="BA257" s="99">
        <v>0.92963482978417522</v>
      </c>
      <c r="BB257" s="99">
        <v>13.444968980333991</v>
      </c>
      <c r="BC257" s="99">
        <v>44.157379730933584</v>
      </c>
      <c r="BD257" s="99">
        <v>45.597104875514589</v>
      </c>
      <c r="BE257" s="99">
        <v>55.435652644529029</v>
      </c>
      <c r="BF257" s="99">
        <v>75.960950860133437</v>
      </c>
      <c r="BG257" s="99">
        <v>10.90533373428501</v>
      </c>
      <c r="BH257" s="99">
        <v>12.312441662759621</v>
      </c>
      <c r="BI257" s="99">
        <v>15.490164384731145</v>
      </c>
      <c r="BJ257" s="99">
        <v>3.2452141132364045</v>
      </c>
      <c r="BK257" s="99">
        <v>58.860344506820354</v>
      </c>
      <c r="BL257" s="99">
        <v>9.7828356027485803</v>
      </c>
      <c r="BM257" s="99">
        <v>9.4575266210728071</v>
      </c>
    </row>
    <row r="258" spans="1:65" x14ac:dyDescent="0.25">
      <c r="A258" s="13">
        <v>4828660880</v>
      </c>
      <c r="B258" s="14" t="s">
        <v>591</v>
      </c>
      <c r="C258" s="14" t="s">
        <v>613</v>
      </c>
      <c r="D258" s="14" t="s">
        <v>614</v>
      </c>
      <c r="E258" s="99">
        <v>12.078749999999999</v>
      </c>
      <c r="F258" s="99">
        <v>3.8262499999999999</v>
      </c>
      <c r="G258" s="99">
        <v>3.7324999999999999</v>
      </c>
      <c r="H258" s="99">
        <v>1.1012500000000001</v>
      </c>
      <c r="I258" s="99">
        <v>1.0125</v>
      </c>
      <c r="J258" s="99">
        <v>2.5474999999999999</v>
      </c>
      <c r="K258" s="99">
        <v>2.2400000000000002</v>
      </c>
      <c r="L258" s="99">
        <v>1.0862499999999999</v>
      </c>
      <c r="M258" s="99">
        <v>3.8774999999999999</v>
      </c>
      <c r="N258" s="99">
        <v>2.6412500000000003</v>
      </c>
      <c r="O258" s="99">
        <v>0.47849056600000006</v>
      </c>
      <c r="P258" s="99">
        <v>1.3062499999999999</v>
      </c>
      <c r="Q258" s="99">
        <v>3.5725000000000002</v>
      </c>
      <c r="R258" s="99">
        <v>3.45</v>
      </c>
      <c r="S258" s="99">
        <v>4.2075000000000005</v>
      </c>
      <c r="T258" s="99">
        <v>2.30125</v>
      </c>
      <c r="U258" s="99">
        <v>3.7950000000000004</v>
      </c>
      <c r="V258" s="99">
        <v>1.25125</v>
      </c>
      <c r="W258" s="99">
        <v>1.96</v>
      </c>
      <c r="X258" s="99">
        <v>1.8475000000000001</v>
      </c>
      <c r="Y258" s="99">
        <v>19.022500000000001</v>
      </c>
      <c r="Z258" s="99">
        <v>4.2975000000000003</v>
      </c>
      <c r="AA258" s="99">
        <v>2.8574999999999999</v>
      </c>
      <c r="AB258" s="99">
        <v>0.94</v>
      </c>
      <c r="AC258" s="99">
        <v>2.8875000000000002</v>
      </c>
      <c r="AD258" s="99">
        <v>2.0562499999999999</v>
      </c>
      <c r="AE258" s="92">
        <v>1350.6424999999999</v>
      </c>
      <c r="AF258" s="92">
        <v>397346.75</v>
      </c>
      <c r="AG258" s="100">
        <v>5.1236583333333279</v>
      </c>
      <c r="AH258" s="92">
        <v>1631.7093194486001</v>
      </c>
      <c r="AI258" s="99" t="s">
        <v>837</v>
      </c>
      <c r="AJ258" s="99">
        <v>139.14769144744673</v>
      </c>
      <c r="AK258" s="99">
        <v>76.815024902871983</v>
      </c>
      <c r="AL258" s="99">
        <v>215.97</v>
      </c>
      <c r="AM258" s="99">
        <v>200.04524999999998</v>
      </c>
      <c r="AN258" s="99">
        <v>58.292500000000004</v>
      </c>
      <c r="AO258" s="101">
        <v>3.312875</v>
      </c>
      <c r="AP258" s="99">
        <v>129.5</v>
      </c>
      <c r="AQ258" s="99">
        <v>213.065</v>
      </c>
      <c r="AR258" s="99">
        <v>104.0425</v>
      </c>
      <c r="AS258" s="99">
        <v>9.0574999999999992</v>
      </c>
      <c r="AT258" s="99">
        <v>476.07499999999999</v>
      </c>
      <c r="AU258" s="99">
        <v>4.5374999999999996</v>
      </c>
      <c r="AV258" s="99">
        <v>10.577500000000001</v>
      </c>
      <c r="AW258" s="99">
        <v>4.4525000000000006</v>
      </c>
      <c r="AX258" s="99">
        <v>19.914999999999999</v>
      </c>
      <c r="AY258" s="99">
        <v>43.44</v>
      </c>
      <c r="AZ258" s="99">
        <v>2.23</v>
      </c>
      <c r="BA258" s="99">
        <v>0.99</v>
      </c>
      <c r="BB258" s="99">
        <v>14.09</v>
      </c>
      <c r="BC258" s="99">
        <v>42.25</v>
      </c>
      <c r="BD258" s="99">
        <v>24.977499999999999</v>
      </c>
      <c r="BE258" s="99">
        <v>33.787499999999994</v>
      </c>
      <c r="BF258" s="99">
        <v>72.5</v>
      </c>
      <c r="BG258" s="99">
        <v>8</v>
      </c>
      <c r="BH258" s="99">
        <v>8.7525000000000013</v>
      </c>
      <c r="BI258" s="99">
        <v>14.4375</v>
      </c>
      <c r="BJ258" s="99">
        <v>2.76</v>
      </c>
      <c r="BK258" s="99">
        <v>54.792500000000004</v>
      </c>
      <c r="BL258" s="99">
        <v>9.6524999999999999</v>
      </c>
      <c r="BM258" s="99">
        <v>7.9474999999999998</v>
      </c>
    </row>
    <row r="259" spans="1:65" x14ac:dyDescent="0.25">
      <c r="A259" s="13">
        <v>4845500900</v>
      </c>
      <c r="B259" s="14" t="s">
        <v>591</v>
      </c>
      <c r="C259" s="14" t="s">
        <v>629</v>
      </c>
      <c r="D259" s="14" t="s">
        <v>630</v>
      </c>
      <c r="E259" s="99">
        <v>13.618646310498328</v>
      </c>
      <c r="F259" s="99">
        <v>5.3323314123573775</v>
      </c>
      <c r="G259" s="99">
        <v>4.7425485652768522</v>
      </c>
      <c r="H259" s="99">
        <v>1.3369265400722745</v>
      </c>
      <c r="I259" s="99">
        <v>1.2065564727977747</v>
      </c>
      <c r="J259" s="99">
        <v>2.4174090495911149</v>
      </c>
      <c r="K259" s="99">
        <v>1.983778227496946</v>
      </c>
      <c r="L259" s="99">
        <v>1.1724021065007579</v>
      </c>
      <c r="M259" s="99">
        <v>4.683473105920223</v>
      </c>
      <c r="N259" s="99">
        <v>3.3567087054182467</v>
      </c>
      <c r="O259" s="99">
        <v>0.50962322935079718</v>
      </c>
      <c r="P259" s="99">
        <v>1.7114369245301093</v>
      </c>
      <c r="Q259" s="99">
        <v>3.8148361437663856</v>
      </c>
      <c r="R259" s="99">
        <v>3.5503672125624446</v>
      </c>
      <c r="S259" s="99">
        <v>4.3005412250736619</v>
      </c>
      <c r="T259" s="99">
        <v>2.5282257092448339</v>
      </c>
      <c r="U259" s="99">
        <v>4.0073213681340745</v>
      </c>
      <c r="V259" s="99">
        <v>1.4632175393932505</v>
      </c>
      <c r="W259" s="99">
        <v>1.9840239271855</v>
      </c>
      <c r="X259" s="99">
        <v>2.2758971180202812</v>
      </c>
      <c r="Y259" s="99">
        <v>18.98839449353774</v>
      </c>
      <c r="Z259" s="99">
        <v>5.2516013583054022</v>
      </c>
      <c r="AA259" s="99">
        <v>3.3867386134856128</v>
      </c>
      <c r="AB259" s="99">
        <v>1.3143541594506905</v>
      </c>
      <c r="AC259" s="99">
        <v>3.0797644083540732</v>
      </c>
      <c r="AD259" s="99">
        <v>2.2094685663154916</v>
      </c>
      <c r="AE259" s="92">
        <v>1149.5334109962826</v>
      </c>
      <c r="AF259" s="92">
        <v>309312.17977258534</v>
      </c>
      <c r="AG259" s="100">
        <v>5.3236634128618308</v>
      </c>
      <c r="AH259" s="92">
        <v>1299.951582786179</v>
      </c>
      <c r="AI259" s="99" t="s">
        <v>837</v>
      </c>
      <c r="AJ259" s="99">
        <v>99.385931029060728</v>
      </c>
      <c r="AK259" s="99">
        <v>65.718362836737896</v>
      </c>
      <c r="AL259" s="99">
        <v>165.11</v>
      </c>
      <c r="AM259" s="99">
        <v>195.19070724282722</v>
      </c>
      <c r="AN259" s="99">
        <v>58.912172374297306</v>
      </c>
      <c r="AO259" s="101">
        <v>3.4936837476814953</v>
      </c>
      <c r="AP259" s="99">
        <v>101.40317513782486</v>
      </c>
      <c r="AQ259" s="99">
        <v>95.199523869939128</v>
      </c>
      <c r="AR259" s="99">
        <v>82.894438521709233</v>
      </c>
      <c r="AS259" s="99">
        <v>9.5613666691344896</v>
      </c>
      <c r="AT259" s="99">
        <v>513.01827816739501</v>
      </c>
      <c r="AU259" s="99">
        <v>5.6055972516979162</v>
      </c>
      <c r="AV259" s="99">
        <v>10.768716624870047</v>
      </c>
      <c r="AW259" s="99">
        <v>4.4011052536078319</v>
      </c>
      <c r="AX259" s="99">
        <v>20.504290837495958</v>
      </c>
      <c r="AY259" s="99">
        <v>44.542376894333216</v>
      </c>
      <c r="AZ259" s="99">
        <v>3.0541989935910627</v>
      </c>
      <c r="BA259" s="99">
        <v>1.1198439775970019</v>
      </c>
      <c r="BB259" s="99">
        <v>12.821658274137439</v>
      </c>
      <c r="BC259" s="99">
        <v>26.577826730427994</v>
      </c>
      <c r="BD259" s="99">
        <v>26.413908926546465</v>
      </c>
      <c r="BE259" s="99">
        <v>36.829573121676972</v>
      </c>
      <c r="BF259" s="99">
        <v>98.158895596085912</v>
      </c>
      <c r="BG259" s="99">
        <v>29.603309646138538</v>
      </c>
      <c r="BH259" s="99">
        <v>9.5844304942184486</v>
      </c>
      <c r="BI259" s="99">
        <v>13.1783429182471</v>
      </c>
      <c r="BJ259" s="99">
        <v>2.8247688072328767</v>
      </c>
      <c r="BK259" s="99">
        <v>93.418091619774643</v>
      </c>
      <c r="BL259" s="99">
        <v>10.581870969570858</v>
      </c>
      <c r="BM259" s="99">
        <v>8.8003073617165803</v>
      </c>
    </row>
    <row r="260" spans="1:65" x14ac:dyDescent="0.25">
      <c r="A260" s="13">
        <v>4846340940</v>
      </c>
      <c r="B260" s="14" t="s">
        <v>591</v>
      </c>
      <c r="C260" s="14" t="s">
        <v>631</v>
      </c>
      <c r="D260" s="14" t="s">
        <v>632</v>
      </c>
      <c r="E260" s="99">
        <v>12.5425</v>
      </c>
      <c r="F260" s="99">
        <v>5.2649999999999997</v>
      </c>
      <c r="G260" s="99">
        <v>4.7675000000000001</v>
      </c>
      <c r="H260" s="99">
        <v>1.2974999999999999</v>
      </c>
      <c r="I260" s="99">
        <v>1.145</v>
      </c>
      <c r="J260" s="99">
        <v>2.6475</v>
      </c>
      <c r="K260" s="99">
        <v>2.96</v>
      </c>
      <c r="L260" s="99">
        <v>1.2949999999999999</v>
      </c>
      <c r="M260" s="99">
        <v>4.165</v>
      </c>
      <c r="N260" s="99">
        <v>3.0750000000000002</v>
      </c>
      <c r="O260" s="99">
        <v>0.56650943396226416</v>
      </c>
      <c r="P260" s="99">
        <v>1.6524999999999999</v>
      </c>
      <c r="Q260" s="99">
        <v>3.5375000000000001</v>
      </c>
      <c r="R260" s="99">
        <v>3.7374999999999998</v>
      </c>
      <c r="S260" s="99">
        <v>4.9149999999999991</v>
      </c>
      <c r="T260" s="99">
        <v>2.7225000000000001</v>
      </c>
      <c r="U260" s="99">
        <v>4.2924999999999995</v>
      </c>
      <c r="V260" s="99">
        <v>1.3174999999999999</v>
      </c>
      <c r="W260" s="99">
        <v>2.0374999999999996</v>
      </c>
      <c r="X260" s="99">
        <v>1.9750000000000001</v>
      </c>
      <c r="Y260" s="99">
        <v>18.897500000000001</v>
      </c>
      <c r="Z260" s="99">
        <v>5.36</v>
      </c>
      <c r="AA260" s="99">
        <v>3.05</v>
      </c>
      <c r="AB260" s="99">
        <v>1.2650000000000001</v>
      </c>
      <c r="AC260" s="99">
        <v>3.4575</v>
      </c>
      <c r="AD260" s="99">
        <v>2.2599999999999998</v>
      </c>
      <c r="AE260" s="92">
        <v>1479.345</v>
      </c>
      <c r="AF260" s="92">
        <v>399033.75</v>
      </c>
      <c r="AG260" s="100">
        <v>5.4063541666666541</v>
      </c>
      <c r="AH260" s="92">
        <v>1691.2348503098419</v>
      </c>
      <c r="AI260" s="99" t="s">
        <v>837</v>
      </c>
      <c r="AJ260" s="99">
        <v>133.27341775602287</v>
      </c>
      <c r="AK260" s="99">
        <v>63.623674377578936</v>
      </c>
      <c r="AL260" s="99">
        <v>196.89000000000001</v>
      </c>
      <c r="AM260" s="99">
        <v>201.19878749999998</v>
      </c>
      <c r="AN260" s="99">
        <v>65.707499999999996</v>
      </c>
      <c r="AO260" s="101">
        <v>3.3263749999999996</v>
      </c>
      <c r="AP260" s="99">
        <v>129.45999999999998</v>
      </c>
      <c r="AQ260" s="99">
        <v>117.575</v>
      </c>
      <c r="AR260" s="99">
        <v>105.105</v>
      </c>
      <c r="AS260" s="99">
        <v>11.39</v>
      </c>
      <c r="AT260" s="99">
        <v>540.5</v>
      </c>
      <c r="AU260" s="99">
        <v>4.3650000000000002</v>
      </c>
      <c r="AV260" s="99">
        <v>10.790000000000001</v>
      </c>
      <c r="AW260" s="99">
        <v>4.6300000000000008</v>
      </c>
      <c r="AX260" s="99">
        <v>24.274999999999999</v>
      </c>
      <c r="AY260" s="99">
        <v>51.375</v>
      </c>
      <c r="AZ260" s="99">
        <v>2.4</v>
      </c>
      <c r="BA260" s="99">
        <v>1.1499999999999999</v>
      </c>
      <c r="BB260" s="99">
        <v>12.8125</v>
      </c>
      <c r="BC260" s="99">
        <v>34.1325</v>
      </c>
      <c r="BD260" s="99">
        <v>28.837500000000002</v>
      </c>
      <c r="BE260" s="99">
        <v>30.4175</v>
      </c>
      <c r="BF260" s="99">
        <v>109.83000000000001</v>
      </c>
      <c r="BG260" s="99">
        <v>13.363541666666666</v>
      </c>
      <c r="BH260" s="99">
        <v>9.7374999999999989</v>
      </c>
      <c r="BI260" s="99">
        <v>10.164999999999999</v>
      </c>
      <c r="BJ260" s="99">
        <v>2.3550000000000004</v>
      </c>
      <c r="BK260" s="99">
        <v>57.782500000000006</v>
      </c>
      <c r="BL260" s="99">
        <v>10.495000000000001</v>
      </c>
      <c r="BM260" s="99">
        <v>9.0474999999999994</v>
      </c>
    </row>
    <row r="261" spans="1:65" x14ac:dyDescent="0.25">
      <c r="A261" s="13">
        <v>4847380970</v>
      </c>
      <c r="B261" s="14" t="s">
        <v>591</v>
      </c>
      <c r="C261" s="14" t="s">
        <v>633</v>
      </c>
      <c r="D261" s="14" t="s">
        <v>634</v>
      </c>
      <c r="E261" s="99">
        <v>11.71875</v>
      </c>
      <c r="F261" s="99">
        <v>4.1824999999999992</v>
      </c>
      <c r="G261" s="99">
        <v>3.6574999999999998</v>
      </c>
      <c r="H261" s="99">
        <v>1.12375</v>
      </c>
      <c r="I261" s="99">
        <v>1.01</v>
      </c>
      <c r="J261" s="99">
        <v>2.4824999999999999</v>
      </c>
      <c r="K261" s="99">
        <v>2.3987500000000002</v>
      </c>
      <c r="L261" s="99">
        <v>1.1025</v>
      </c>
      <c r="M261" s="99">
        <v>3.9175</v>
      </c>
      <c r="N261" s="99">
        <v>2.5687500000000001</v>
      </c>
      <c r="O261" s="99">
        <v>0.49537735850000003</v>
      </c>
      <c r="P261" s="99">
        <v>1.4537499999999999</v>
      </c>
      <c r="Q261" s="99">
        <v>3.5724999999999998</v>
      </c>
      <c r="R261" s="99">
        <v>3.2699999999999996</v>
      </c>
      <c r="S261" s="99">
        <v>4.9325000000000001</v>
      </c>
      <c r="T261" s="99">
        <v>2.3125</v>
      </c>
      <c r="U261" s="99">
        <v>3.7737500000000002</v>
      </c>
      <c r="V261" s="99">
        <v>1.2625000000000002</v>
      </c>
      <c r="W261" s="99">
        <v>1.9637499999999999</v>
      </c>
      <c r="X261" s="99">
        <v>1.655</v>
      </c>
      <c r="Y261" s="99">
        <v>18.535</v>
      </c>
      <c r="Z261" s="99">
        <v>5.1462500000000002</v>
      </c>
      <c r="AA261" s="99">
        <v>3.11</v>
      </c>
      <c r="AB261" s="99">
        <v>1</v>
      </c>
      <c r="AC261" s="99">
        <v>2.4037500000000001</v>
      </c>
      <c r="AD261" s="99">
        <v>1.9750000000000001</v>
      </c>
      <c r="AE261" s="92">
        <v>1106.01</v>
      </c>
      <c r="AF261" s="92">
        <v>356345.25</v>
      </c>
      <c r="AG261" s="100">
        <v>5.1665625000000839</v>
      </c>
      <c r="AH261" s="92">
        <v>1478.0822046292087</v>
      </c>
      <c r="AI261" s="99" t="s">
        <v>837</v>
      </c>
      <c r="AJ261" s="99">
        <v>130.7463049512682</v>
      </c>
      <c r="AK261" s="99">
        <v>76.44914982536099</v>
      </c>
      <c r="AL261" s="99">
        <v>207.2</v>
      </c>
      <c r="AM261" s="99">
        <v>200.04524999999998</v>
      </c>
      <c r="AN261" s="99">
        <v>54.24</v>
      </c>
      <c r="AO261" s="101">
        <v>3.21</v>
      </c>
      <c r="AP261" s="99">
        <v>96.487500000000011</v>
      </c>
      <c r="AQ261" s="99">
        <v>99.002499999999998</v>
      </c>
      <c r="AR261" s="99">
        <v>110.9175</v>
      </c>
      <c r="AS261" s="99">
        <v>9.0975000000000001</v>
      </c>
      <c r="AT261" s="99">
        <v>460.25749999999999</v>
      </c>
      <c r="AU261" s="99">
        <v>4.6349999999999998</v>
      </c>
      <c r="AV261" s="99">
        <v>11.76</v>
      </c>
      <c r="AW261" s="99">
        <v>3.9550000000000001</v>
      </c>
      <c r="AX261" s="99">
        <v>17.907499999999999</v>
      </c>
      <c r="AY261" s="99">
        <v>40.487500000000004</v>
      </c>
      <c r="AZ261" s="99">
        <v>2.2124999999999999</v>
      </c>
      <c r="BA261" s="99">
        <v>0.98</v>
      </c>
      <c r="BB261" s="99">
        <v>13.445</v>
      </c>
      <c r="BC261" s="99">
        <v>47.370000000000005</v>
      </c>
      <c r="BD261" s="99">
        <v>30.674999999999997</v>
      </c>
      <c r="BE261" s="99">
        <v>50.620000000000005</v>
      </c>
      <c r="BF261" s="99">
        <v>94.5625</v>
      </c>
      <c r="BG261" s="99">
        <v>7.4112500000000008</v>
      </c>
      <c r="BH261" s="99">
        <v>9.3825000000000003</v>
      </c>
      <c r="BI261" s="99">
        <v>18.5625</v>
      </c>
      <c r="BJ261" s="99">
        <v>2.7650000000000001</v>
      </c>
      <c r="BK261" s="99">
        <v>51.16</v>
      </c>
      <c r="BL261" s="99">
        <v>10.032499999999999</v>
      </c>
      <c r="BM261" s="99">
        <v>7.7199999999999989</v>
      </c>
    </row>
    <row r="262" spans="1:65" x14ac:dyDescent="0.25">
      <c r="A262" s="13">
        <v>4848660990</v>
      </c>
      <c r="B262" s="14" t="s">
        <v>591</v>
      </c>
      <c r="C262" s="14" t="s">
        <v>635</v>
      </c>
      <c r="D262" s="14" t="s">
        <v>636</v>
      </c>
      <c r="E262" s="99">
        <v>13.73</v>
      </c>
      <c r="F262" s="99">
        <v>5.0324999999999998</v>
      </c>
      <c r="G262" s="99">
        <v>4.3525</v>
      </c>
      <c r="H262" s="99">
        <v>1.18</v>
      </c>
      <c r="I262" s="99">
        <v>1.07</v>
      </c>
      <c r="J262" s="99">
        <v>2.5250000000000004</v>
      </c>
      <c r="K262" s="99">
        <v>3.0274999999999999</v>
      </c>
      <c r="L262" s="99">
        <v>1.5225</v>
      </c>
      <c r="M262" s="99">
        <v>3.9575000000000005</v>
      </c>
      <c r="N262" s="99">
        <v>3.3</v>
      </c>
      <c r="O262" s="99">
        <v>0.61226415094339626</v>
      </c>
      <c r="P262" s="99">
        <v>1.7075</v>
      </c>
      <c r="Q262" s="99">
        <v>3.6124999999999998</v>
      </c>
      <c r="R262" s="99">
        <v>3.9950000000000001</v>
      </c>
      <c r="S262" s="99">
        <v>5.0374999999999996</v>
      </c>
      <c r="T262" s="99">
        <v>2.8925000000000001</v>
      </c>
      <c r="U262" s="99">
        <v>4.1500000000000004</v>
      </c>
      <c r="V262" s="99">
        <v>1.17</v>
      </c>
      <c r="W262" s="99">
        <v>2.0499999999999998</v>
      </c>
      <c r="X262" s="99">
        <v>1.8975</v>
      </c>
      <c r="Y262" s="99">
        <v>19.0625</v>
      </c>
      <c r="Z262" s="99">
        <v>5.0975000000000001</v>
      </c>
      <c r="AA262" s="99">
        <v>3.0150000000000001</v>
      </c>
      <c r="AB262" s="99">
        <v>1.2575000000000001</v>
      </c>
      <c r="AC262" s="99">
        <v>3.0350000000000001</v>
      </c>
      <c r="AD262" s="99">
        <v>2.0375000000000001</v>
      </c>
      <c r="AE262" s="92">
        <v>842.52</v>
      </c>
      <c r="AF262" s="92">
        <v>408477.25</v>
      </c>
      <c r="AG262" s="100">
        <v>5.1657500000000773</v>
      </c>
      <c r="AH262" s="92">
        <v>1688.7825372394823</v>
      </c>
      <c r="AI262" s="99" t="s">
        <v>837</v>
      </c>
      <c r="AJ262" s="99">
        <v>115.78369106700967</v>
      </c>
      <c r="AK262" s="99">
        <v>89.482675383536176</v>
      </c>
      <c r="AL262" s="99">
        <v>205.26</v>
      </c>
      <c r="AM262" s="99">
        <v>203.6228625</v>
      </c>
      <c r="AN262" s="99">
        <v>62.767499999999998</v>
      </c>
      <c r="AO262" s="101">
        <v>3.3637916666666667</v>
      </c>
      <c r="AP262" s="99">
        <v>104.4675</v>
      </c>
      <c r="AQ262" s="99">
        <v>128.75</v>
      </c>
      <c r="AR262" s="99">
        <v>108.70500000000001</v>
      </c>
      <c r="AS262" s="99">
        <v>9.8975000000000009</v>
      </c>
      <c r="AT262" s="99">
        <v>488.15749999999997</v>
      </c>
      <c r="AU262" s="99">
        <v>5.0175000000000001</v>
      </c>
      <c r="AV262" s="99">
        <v>11.58</v>
      </c>
      <c r="AW262" s="99">
        <v>4.6500000000000004</v>
      </c>
      <c r="AX262" s="99">
        <v>18.5</v>
      </c>
      <c r="AY262" s="99">
        <v>36.602499999999999</v>
      </c>
      <c r="AZ262" s="99">
        <v>2.63</v>
      </c>
      <c r="BA262" s="99">
        <v>1.1274999999999999</v>
      </c>
      <c r="BB262" s="99">
        <v>10.4025</v>
      </c>
      <c r="BC262" s="99">
        <v>22.86</v>
      </c>
      <c r="BD262" s="99">
        <v>16.91</v>
      </c>
      <c r="BE262" s="99">
        <v>24.285</v>
      </c>
      <c r="BF262" s="99">
        <v>83</v>
      </c>
      <c r="BG262" s="99">
        <v>7.3895833333333343</v>
      </c>
      <c r="BH262" s="99">
        <v>11.692499999999999</v>
      </c>
      <c r="BI262" s="99">
        <v>14.875</v>
      </c>
      <c r="BJ262" s="99">
        <v>3.2</v>
      </c>
      <c r="BK262" s="99">
        <v>52.6</v>
      </c>
      <c r="BL262" s="99">
        <v>10.664999999999999</v>
      </c>
      <c r="BM262" s="99">
        <v>9.48</v>
      </c>
    </row>
    <row r="263" spans="1:65" x14ac:dyDescent="0.25">
      <c r="A263" s="13">
        <v>4916260300</v>
      </c>
      <c r="B263" s="14" t="s">
        <v>637</v>
      </c>
      <c r="C263" s="14" t="s">
        <v>638</v>
      </c>
      <c r="D263" s="14" t="s">
        <v>639</v>
      </c>
      <c r="E263" s="99">
        <v>13.237500000000001</v>
      </c>
      <c r="F263" s="99">
        <v>4.9824999999999999</v>
      </c>
      <c r="G263" s="99">
        <v>4.8549999999999995</v>
      </c>
      <c r="H263" s="99">
        <v>1.7715294117647058</v>
      </c>
      <c r="I263" s="99">
        <v>1.1775</v>
      </c>
      <c r="J263" s="99">
        <v>2.6475</v>
      </c>
      <c r="K263" s="99">
        <v>2.8099999999999996</v>
      </c>
      <c r="L263" s="99">
        <v>1.26</v>
      </c>
      <c r="M263" s="99">
        <v>4.2850000000000001</v>
      </c>
      <c r="N263" s="99">
        <v>2.8149999999999999</v>
      </c>
      <c r="O263" s="99">
        <v>0.67249999999999999</v>
      </c>
      <c r="P263" s="99">
        <v>1.8450000000000002</v>
      </c>
      <c r="Q263" s="99">
        <v>3.7100000000000004</v>
      </c>
      <c r="R263" s="99">
        <v>4.1724999999999994</v>
      </c>
      <c r="S263" s="99">
        <v>5.2549999999999999</v>
      </c>
      <c r="T263" s="99">
        <v>2.7050000000000001</v>
      </c>
      <c r="U263" s="99">
        <v>5.0274999999999999</v>
      </c>
      <c r="V263" s="99">
        <v>1.3325</v>
      </c>
      <c r="W263" s="99">
        <v>2.0775000000000001</v>
      </c>
      <c r="X263" s="99">
        <v>2.0975000000000001</v>
      </c>
      <c r="Y263" s="99">
        <v>21.6875</v>
      </c>
      <c r="Z263" s="99">
        <v>5.2725</v>
      </c>
      <c r="AA263" s="99">
        <v>3.2375000000000003</v>
      </c>
      <c r="AB263" s="99">
        <v>1.1975</v>
      </c>
      <c r="AC263" s="99">
        <v>3.1749999999999998</v>
      </c>
      <c r="AD263" s="99">
        <v>2.2824999999999998</v>
      </c>
      <c r="AE263" s="92">
        <v>1026.5625</v>
      </c>
      <c r="AF263" s="92">
        <v>472213.5</v>
      </c>
      <c r="AG263" s="100">
        <v>5.1893875000000698</v>
      </c>
      <c r="AH263" s="92">
        <v>1951.4438078063133</v>
      </c>
      <c r="AI263" s="99" t="s">
        <v>837</v>
      </c>
      <c r="AJ263" s="99">
        <v>121.94179295509386</v>
      </c>
      <c r="AK263" s="99">
        <v>44.87006944452768</v>
      </c>
      <c r="AL263" s="99">
        <v>166.81</v>
      </c>
      <c r="AM263" s="99">
        <v>192.71759999999998</v>
      </c>
      <c r="AN263" s="99">
        <v>53.477499999999999</v>
      </c>
      <c r="AO263" s="101">
        <v>4.0878749999999995</v>
      </c>
      <c r="AP263" s="99">
        <v>107.645</v>
      </c>
      <c r="AQ263" s="99">
        <v>100.33</v>
      </c>
      <c r="AR263" s="99">
        <v>89.837500000000006</v>
      </c>
      <c r="AS263" s="99">
        <v>10.1875</v>
      </c>
      <c r="AT263" s="99">
        <v>488.15250000000003</v>
      </c>
      <c r="AU263" s="99">
        <v>5.0525000000000002</v>
      </c>
      <c r="AV263" s="99">
        <v>11.49</v>
      </c>
      <c r="AW263" s="99">
        <v>4.7149999999999999</v>
      </c>
      <c r="AX263" s="99">
        <v>21.04</v>
      </c>
      <c r="AY263" s="99">
        <v>30.872499999999999</v>
      </c>
      <c r="AZ263" s="99">
        <v>2.7450000000000001</v>
      </c>
      <c r="BA263" s="99">
        <v>1.115</v>
      </c>
      <c r="BB263" s="99">
        <v>15.827500000000001</v>
      </c>
      <c r="BC263" s="99">
        <v>49.682499999999997</v>
      </c>
      <c r="BD263" s="99">
        <v>38.277500000000003</v>
      </c>
      <c r="BE263" s="99">
        <v>51.212499999999999</v>
      </c>
      <c r="BF263" s="99">
        <v>79.164999999999992</v>
      </c>
      <c r="BG263" s="99">
        <v>9.5810416666666658</v>
      </c>
      <c r="BH263" s="99">
        <v>11.63</v>
      </c>
      <c r="BI263" s="99">
        <v>13.875</v>
      </c>
      <c r="BJ263" s="99">
        <v>2.5375000000000001</v>
      </c>
      <c r="BK263" s="99">
        <v>53.332499999999996</v>
      </c>
      <c r="BL263" s="99">
        <v>11.0725</v>
      </c>
      <c r="BM263" s="99">
        <v>14.091262887500001</v>
      </c>
    </row>
    <row r="264" spans="1:65" x14ac:dyDescent="0.25">
      <c r="A264" s="13">
        <v>4936260500</v>
      </c>
      <c r="B264" s="14" t="s">
        <v>637</v>
      </c>
      <c r="C264" s="14" t="s">
        <v>640</v>
      </c>
      <c r="D264" s="14" t="s">
        <v>641</v>
      </c>
      <c r="E264" s="99">
        <v>14.327500000000001</v>
      </c>
      <c r="F264" s="99">
        <v>5.0199999999999996</v>
      </c>
      <c r="G264" s="99">
        <v>4.9050000000000002</v>
      </c>
      <c r="H264" s="99">
        <v>1.2555882352941174</v>
      </c>
      <c r="I264" s="99">
        <v>1.1949999999999998</v>
      </c>
      <c r="J264" s="99">
        <v>2.7524999999999999</v>
      </c>
      <c r="K264" s="99">
        <v>2.6850000000000001</v>
      </c>
      <c r="L264" s="99">
        <v>1.2450000000000001</v>
      </c>
      <c r="M264" s="99">
        <v>4.2675000000000001</v>
      </c>
      <c r="N264" s="99">
        <v>3.3674999999999997</v>
      </c>
      <c r="O264" s="99">
        <v>0.67749999999999999</v>
      </c>
      <c r="P264" s="99">
        <v>1.7825000000000002</v>
      </c>
      <c r="Q264" s="99">
        <v>3.6874999999999996</v>
      </c>
      <c r="R264" s="99">
        <v>3.93</v>
      </c>
      <c r="S264" s="99">
        <v>5.3150000000000004</v>
      </c>
      <c r="T264" s="99">
        <v>2.8975</v>
      </c>
      <c r="U264" s="99">
        <v>4.9124999999999996</v>
      </c>
      <c r="V264" s="99">
        <v>1.2774999999999999</v>
      </c>
      <c r="W264" s="99">
        <v>2.1724999999999999</v>
      </c>
      <c r="X264" s="99">
        <v>1.9350000000000001</v>
      </c>
      <c r="Y264" s="99">
        <v>21.2925</v>
      </c>
      <c r="Z264" s="99">
        <v>5.4050000000000002</v>
      </c>
      <c r="AA264" s="99">
        <v>3.0199999999999996</v>
      </c>
      <c r="AB264" s="99">
        <v>1.4450000000000001</v>
      </c>
      <c r="AC264" s="99">
        <v>3.0649999999999999</v>
      </c>
      <c r="AD264" s="99">
        <v>2.4124999999999996</v>
      </c>
      <c r="AE264" s="92">
        <v>1380.65</v>
      </c>
      <c r="AF264" s="92">
        <v>484391.75</v>
      </c>
      <c r="AG264" s="100">
        <v>4.88574166666666</v>
      </c>
      <c r="AH264" s="92">
        <v>1928.247196177254</v>
      </c>
      <c r="AI264" s="99" t="s">
        <v>837</v>
      </c>
      <c r="AJ264" s="99">
        <v>72.066909189130982</v>
      </c>
      <c r="AK264" s="99">
        <v>84.49346621320656</v>
      </c>
      <c r="AL264" s="99">
        <v>156.56</v>
      </c>
      <c r="AM264" s="99">
        <v>191.38807500000001</v>
      </c>
      <c r="AN264" s="99">
        <v>59.37</v>
      </c>
      <c r="AO264" s="101">
        <v>4.0203749999999996</v>
      </c>
      <c r="AP264" s="99">
        <v>106.7975</v>
      </c>
      <c r="AQ264" s="99">
        <v>120.2</v>
      </c>
      <c r="AR264" s="99">
        <v>82.162499999999994</v>
      </c>
      <c r="AS264" s="99">
        <v>10.1975</v>
      </c>
      <c r="AT264" s="99">
        <v>503.08499999999992</v>
      </c>
      <c r="AU264" s="99">
        <v>4.5650000000000004</v>
      </c>
      <c r="AV264" s="99">
        <v>12.34</v>
      </c>
      <c r="AW264" s="99">
        <v>4.5825000000000005</v>
      </c>
      <c r="AX264" s="99">
        <v>19.649999999999999</v>
      </c>
      <c r="AY264" s="99">
        <v>40.35</v>
      </c>
      <c r="AZ264" s="99">
        <v>2.7449999999999997</v>
      </c>
      <c r="BA264" s="99">
        <v>1.1949999999999998</v>
      </c>
      <c r="BB264" s="99">
        <v>18.16</v>
      </c>
      <c r="BC264" s="99">
        <v>50.5625</v>
      </c>
      <c r="BD264" s="99">
        <v>44.375</v>
      </c>
      <c r="BE264" s="99">
        <v>42.875</v>
      </c>
      <c r="BF264" s="99">
        <v>94.817499999999995</v>
      </c>
      <c r="BG264" s="99">
        <v>8.1187500000000004</v>
      </c>
      <c r="BH264" s="99">
        <v>11.35</v>
      </c>
      <c r="BI264" s="99">
        <v>15.352499999999999</v>
      </c>
      <c r="BJ264" s="99">
        <v>2.6849999999999996</v>
      </c>
      <c r="BK264" s="99">
        <v>61.57</v>
      </c>
      <c r="BL264" s="99">
        <v>10.237500000000001</v>
      </c>
      <c r="BM264" s="99">
        <v>11.015616741285655</v>
      </c>
    </row>
    <row r="265" spans="1:65" x14ac:dyDescent="0.25">
      <c r="A265" s="13">
        <v>4939340800</v>
      </c>
      <c r="B265" s="14" t="s">
        <v>637</v>
      </c>
      <c r="C265" s="14" t="s">
        <v>642</v>
      </c>
      <c r="D265" s="14" t="s">
        <v>643</v>
      </c>
      <c r="E265" s="99">
        <v>13.937500000000002</v>
      </c>
      <c r="F265" s="99">
        <v>5.335</v>
      </c>
      <c r="G265" s="99">
        <v>4.7850000000000001</v>
      </c>
      <c r="H265" s="99">
        <v>1.3845294117647058</v>
      </c>
      <c r="I265" s="99">
        <v>1.1825000000000001</v>
      </c>
      <c r="J265" s="99">
        <v>2.6775000000000002</v>
      </c>
      <c r="K265" s="99">
        <v>2.8574999999999999</v>
      </c>
      <c r="L265" s="99">
        <v>1.25</v>
      </c>
      <c r="M265" s="99">
        <v>4.9524999999999997</v>
      </c>
      <c r="N265" s="99">
        <v>2.8325000000000005</v>
      </c>
      <c r="O265" s="99">
        <v>0.70499999999999996</v>
      </c>
      <c r="P265" s="99">
        <v>1.7425000000000002</v>
      </c>
      <c r="Q265" s="99">
        <v>3.5025000000000004</v>
      </c>
      <c r="R265" s="99">
        <v>4.0775000000000006</v>
      </c>
      <c r="S265" s="99">
        <v>5.585</v>
      </c>
      <c r="T265" s="99">
        <v>3.4074999999999998</v>
      </c>
      <c r="U265" s="99">
        <v>4.4499999999999993</v>
      </c>
      <c r="V265" s="99">
        <v>1.2425000000000002</v>
      </c>
      <c r="W265" s="99">
        <v>2.1749999999999998</v>
      </c>
      <c r="X265" s="99">
        <v>2.0250000000000004</v>
      </c>
      <c r="Y265" s="99">
        <v>21.864999999999998</v>
      </c>
      <c r="Z265" s="99">
        <v>4.8574999999999999</v>
      </c>
      <c r="AA265" s="99">
        <v>3.0425</v>
      </c>
      <c r="AB265" s="99">
        <v>1.5950000000000002</v>
      </c>
      <c r="AC265" s="99">
        <v>3.4725000000000001</v>
      </c>
      <c r="AD265" s="99">
        <v>2.13</v>
      </c>
      <c r="AE265" s="92">
        <v>1480.7550000000001</v>
      </c>
      <c r="AF265" s="92">
        <v>541553.25</v>
      </c>
      <c r="AG265" s="100">
        <v>4.8492833333333332</v>
      </c>
      <c r="AH265" s="92">
        <v>2152.2832876025732</v>
      </c>
      <c r="AI265" s="99" t="s">
        <v>837</v>
      </c>
      <c r="AJ265" s="99">
        <v>68.470741255475701</v>
      </c>
      <c r="AK265" s="99">
        <v>77.37613377499531</v>
      </c>
      <c r="AL265" s="99">
        <v>145.85</v>
      </c>
      <c r="AM265" s="99">
        <v>193.94714999999999</v>
      </c>
      <c r="AN265" s="99">
        <v>59.94</v>
      </c>
      <c r="AO265" s="101">
        <v>3.9997499999999997</v>
      </c>
      <c r="AP265" s="99">
        <v>116.58499999999999</v>
      </c>
      <c r="AQ265" s="99">
        <v>110.2025</v>
      </c>
      <c r="AR265" s="99">
        <v>96.182500000000005</v>
      </c>
      <c r="AS265" s="99">
        <v>10.4575</v>
      </c>
      <c r="AT265" s="99">
        <v>505.1875</v>
      </c>
      <c r="AU265" s="99">
        <v>4.8500000000000005</v>
      </c>
      <c r="AV265" s="99">
        <v>12.31</v>
      </c>
      <c r="AW265" s="99">
        <v>4.5674999999999999</v>
      </c>
      <c r="AX265" s="99">
        <v>19.9375</v>
      </c>
      <c r="AY265" s="99">
        <v>42.644999999999996</v>
      </c>
      <c r="AZ265" s="99">
        <v>2.5674999999999999</v>
      </c>
      <c r="BA265" s="99">
        <v>1.1375000000000002</v>
      </c>
      <c r="BB265" s="99">
        <v>17.324999999999999</v>
      </c>
      <c r="BC265" s="99">
        <v>47.667500000000004</v>
      </c>
      <c r="BD265" s="99">
        <v>43.587499999999999</v>
      </c>
      <c r="BE265" s="99">
        <v>41.5</v>
      </c>
      <c r="BF265" s="99">
        <v>94.222499999999997</v>
      </c>
      <c r="BG265" s="99">
        <v>8.1187500000000004</v>
      </c>
      <c r="BH265" s="99">
        <v>11.962499999999999</v>
      </c>
      <c r="BI265" s="99">
        <v>19.987499999999997</v>
      </c>
      <c r="BJ265" s="99">
        <v>3.2199999999999998</v>
      </c>
      <c r="BK265" s="99">
        <v>55.685000000000002</v>
      </c>
      <c r="BL265" s="99">
        <v>10.75</v>
      </c>
      <c r="BM265" s="99">
        <v>11.250616741285654</v>
      </c>
    </row>
    <row r="266" spans="1:65" x14ac:dyDescent="0.25">
      <c r="A266" s="13">
        <v>4941620900</v>
      </c>
      <c r="B266" s="14" t="s">
        <v>637</v>
      </c>
      <c r="C266" s="14" t="s">
        <v>644</v>
      </c>
      <c r="D266" s="14" t="s">
        <v>645</v>
      </c>
      <c r="E266" s="99">
        <v>13.157500000000001</v>
      </c>
      <c r="F266" s="99">
        <v>5.05</v>
      </c>
      <c r="G266" s="99">
        <v>5.2549999999999999</v>
      </c>
      <c r="H266" s="99">
        <v>1.75</v>
      </c>
      <c r="I266" s="99">
        <v>1.24</v>
      </c>
      <c r="J266" s="99">
        <v>2.8825000000000003</v>
      </c>
      <c r="K266" s="99">
        <v>2.8925000000000001</v>
      </c>
      <c r="L266" s="99">
        <v>1.3024999999999998</v>
      </c>
      <c r="M266" s="99">
        <v>4.29</v>
      </c>
      <c r="N266" s="99">
        <v>2.7125000000000004</v>
      </c>
      <c r="O266" s="99">
        <v>0.64249999999999996</v>
      </c>
      <c r="P266" s="99">
        <v>1.665</v>
      </c>
      <c r="Q266" s="99">
        <v>4.3725000000000005</v>
      </c>
      <c r="R266" s="99">
        <v>4.4000000000000004</v>
      </c>
      <c r="S266" s="99">
        <v>5.6625000000000005</v>
      </c>
      <c r="T266" s="99">
        <v>3.7050000000000001</v>
      </c>
      <c r="U266" s="99">
        <v>5.0425000000000004</v>
      </c>
      <c r="V266" s="99">
        <v>1.3374999999999999</v>
      </c>
      <c r="W266" s="99">
        <v>2.1724999999999999</v>
      </c>
      <c r="X266" s="99">
        <v>2.08</v>
      </c>
      <c r="Y266" s="99">
        <v>20.2775</v>
      </c>
      <c r="Z266" s="99">
        <v>5.9525000000000006</v>
      </c>
      <c r="AA266" s="99">
        <v>3.2149999999999999</v>
      </c>
      <c r="AB266" s="99">
        <v>1.58</v>
      </c>
      <c r="AC266" s="99">
        <v>3.4699999999999998</v>
      </c>
      <c r="AD266" s="99">
        <v>2.33</v>
      </c>
      <c r="AE266" s="92">
        <v>1615.4524999999999</v>
      </c>
      <c r="AF266" s="92">
        <v>585113</v>
      </c>
      <c r="AG266" s="100">
        <v>4.8926041666666418</v>
      </c>
      <c r="AH266" s="92">
        <v>2336.1670771428171</v>
      </c>
      <c r="AI266" s="99" t="s">
        <v>837</v>
      </c>
      <c r="AJ266" s="99">
        <v>77.677147939327497</v>
      </c>
      <c r="AK266" s="99">
        <v>78.973059220066844</v>
      </c>
      <c r="AL266" s="99">
        <v>156.65</v>
      </c>
      <c r="AM266" s="99">
        <v>194.53245000000001</v>
      </c>
      <c r="AN266" s="99">
        <v>66.602500000000006</v>
      </c>
      <c r="AO266" s="101">
        <v>3.9243125000000001</v>
      </c>
      <c r="AP266" s="99">
        <v>109.91249999999999</v>
      </c>
      <c r="AQ266" s="99">
        <v>116.41249999999999</v>
      </c>
      <c r="AR266" s="99">
        <v>94.125</v>
      </c>
      <c r="AS266" s="99">
        <v>11.545</v>
      </c>
      <c r="AT266" s="99">
        <v>511.21749999999997</v>
      </c>
      <c r="AU266" s="99">
        <v>4.7625000000000002</v>
      </c>
      <c r="AV266" s="99">
        <v>12.564999999999998</v>
      </c>
      <c r="AW266" s="99">
        <v>4.6275000000000004</v>
      </c>
      <c r="AX266" s="99">
        <v>20.015000000000001</v>
      </c>
      <c r="AY266" s="99">
        <v>41.337499999999999</v>
      </c>
      <c r="AZ266" s="99">
        <v>2.7925</v>
      </c>
      <c r="BA266" s="99">
        <v>1.1924999999999999</v>
      </c>
      <c r="BB266" s="99">
        <v>15.882499999999999</v>
      </c>
      <c r="BC266" s="99">
        <v>48.25</v>
      </c>
      <c r="BD266" s="99">
        <v>44.067499999999995</v>
      </c>
      <c r="BE266" s="99">
        <v>44.742500000000007</v>
      </c>
      <c r="BF266" s="99">
        <v>97.375</v>
      </c>
      <c r="BG266" s="99">
        <v>8.1187500000000004</v>
      </c>
      <c r="BH266" s="99">
        <v>12.889999999999999</v>
      </c>
      <c r="BI266" s="99">
        <v>21.574999999999999</v>
      </c>
      <c r="BJ266" s="99">
        <v>2.5249999999999999</v>
      </c>
      <c r="BK266" s="99">
        <v>64.900000000000006</v>
      </c>
      <c r="BL266" s="99">
        <v>10.44</v>
      </c>
      <c r="BM266" s="99">
        <v>11.707377794452601</v>
      </c>
    </row>
    <row r="267" spans="1:65" x14ac:dyDescent="0.25">
      <c r="A267" s="13">
        <v>4941100850</v>
      </c>
      <c r="B267" s="14" t="s">
        <v>637</v>
      </c>
      <c r="C267" s="14" t="s">
        <v>834</v>
      </c>
      <c r="D267" s="14" t="s">
        <v>835</v>
      </c>
      <c r="E267" s="99">
        <v>13.861949874545015</v>
      </c>
      <c r="F267" s="99">
        <v>5.07735548989473</v>
      </c>
      <c r="G267" s="99">
        <v>4.6881736269234384</v>
      </c>
      <c r="H267" s="99">
        <v>1.4604770919548606</v>
      </c>
      <c r="I267" s="99">
        <v>1.2602390849013423</v>
      </c>
      <c r="J267" s="99">
        <v>2.9967078743796929</v>
      </c>
      <c r="K267" s="99">
        <v>2.9296791393835226</v>
      </c>
      <c r="L267" s="99">
        <v>1.3647760947594652</v>
      </c>
      <c r="M267" s="99">
        <v>4.1015205264878931</v>
      </c>
      <c r="N267" s="99">
        <v>3.1793891807220245</v>
      </c>
      <c r="O267" s="99">
        <v>0.60682042346062615</v>
      </c>
      <c r="P267" s="99">
        <v>1.8390385738129233</v>
      </c>
      <c r="Q267" s="99">
        <v>4.2478126233388735</v>
      </c>
      <c r="R267" s="99">
        <v>3.7749397452510527</v>
      </c>
      <c r="S267" s="99">
        <v>4.8242021848053849</v>
      </c>
      <c r="T267" s="99">
        <v>2.9709867952784474</v>
      </c>
      <c r="U267" s="99">
        <v>4.6751943421938345</v>
      </c>
      <c r="V267" s="99">
        <v>1.3426597938307785</v>
      </c>
      <c r="W267" s="99">
        <v>2.1284445360733164</v>
      </c>
      <c r="X267" s="99">
        <v>2.3181192287525025</v>
      </c>
      <c r="Y267" s="99">
        <v>20.253831053683328</v>
      </c>
      <c r="Z267" s="99">
        <v>5.3869436558187331</v>
      </c>
      <c r="AA267" s="99">
        <v>3.1938476599123424</v>
      </c>
      <c r="AB267" s="99">
        <v>1.4785136102357164</v>
      </c>
      <c r="AC267" s="99">
        <v>3.1951233472985896</v>
      </c>
      <c r="AD267" s="99">
        <v>2.1773590658589788</v>
      </c>
      <c r="AE267" s="92">
        <v>1508.6304987859439</v>
      </c>
      <c r="AF267" s="92">
        <v>601211.27534822933</v>
      </c>
      <c r="AG267" s="100">
        <v>4.710021724403239</v>
      </c>
      <c r="AH267" s="92">
        <v>2338.6044276104503</v>
      </c>
      <c r="AI267" s="99" t="s">
        <v>837</v>
      </c>
      <c r="AJ267" s="99">
        <v>133.39099117485776</v>
      </c>
      <c r="AK267" s="99">
        <v>48.297927187036322</v>
      </c>
      <c r="AL267" s="99">
        <v>181.69</v>
      </c>
      <c r="AM267" s="99">
        <v>189.09117911219687</v>
      </c>
      <c r="AN267" s="99">
        <v>54.967474252383077</v>
      </c>
      <c r="AO267" s="101">
        <v>3.9011011244136089</v>
      </c>
      <c r="AP267" s="99">
        <v>116.17022483347125</v>
      </c>
      <c r="AQ267" s="99">
        <v>104.46164735724133</v>
      </c>
      <c r="AR267" s="99">
        <v>80.954100586720088</v>
      </c>
      <c r="AS267" s="99">
        <v>10.387384308118332</v>
      </c>
      <c r="AT267" s="99">
        <v>521.11200466214711</v>
      </c>
      <c r="AU267" s="99">
        <v>5.0535871571105417</v>
      </c>
      <c r="AV267" s="99">
        <v>11.30074741534256</v>
      </c>
      <c r="AW267" s="99">
        <v>4.5463269888837097</v>
      </c>
      <c r="AX267" s="99">
        <v>19.993161780252436</v>
      </c>
      <c r="AY267" s="99">
        <v>44.729723556319655</v>
      </c>
      <c r="AZ267" s="99">
        <v>2.6301915627883816</v>
      </c>
      <c r="BA267" s="99">
        <v>1.1396344433826329</v>
      </c>
      <c r="BB267" s="99">
        <v>16.53648320852226</v>
      </c>
      <c r="BC267" s="99">
        <v>56.854491365407078</v>
      </c>
      <c r="BD267" s="99">
        <v>46.505674988094562</v>
      </c>
      <c r="BE267" s="99">
        <v>47.464757723327473</v>
      </c>
      <c r="BF267" s="99">
        <v>92.832485333517667</v>
      </c>
      <c r="BG267" s="99">
        <v>6.5569772093981813</v>
      </c>
      <c r="BH267" s="99">
        <v>10.510115879676684</v>
      </c>
      <c r="BI267" s="99">
        <v>19.05125228026797</v>
      </c>
      <c r="BJ267" s="99">
        <v>3.185591311442467</v>
      </c>
      <c r="BK267" s="99">
        <v>67.578259778313452</v>
      </c>
      <c r="BL267" s="99">
        <v>10.103102920050235</v>
      </c>
      <c r="BM267" s="99">
        <v>11.621615044722054</v>
      </c>
    </row>
    <row r="268" spans="1:65" x14ac:dyDescent="0.25">
      <c r="A268" s="13">
        <v>5015540200</v>
      </c>
      <c r="B268" s="14" t="s">
        <v>646</v>
      </c>
      <c r="C268" s="14" t="s">
        <v>647</v>
      </c>
      <c r="D268" s="14" t="s">
        <v>648</v>
      </c>
      <c r="E268" s="99">
        <v>13.819999999999999</v>
      </c>
      <c r="F268" s="99">
        <v>4.6425000000000001</v>
      </c>
      <c r="G268" s="99">
        <v>5.0299999999999994</v>
      </c>
      <c r="H268" s="99">
        <v>1.4550000000000001</v>
      </c>
      <c r="I268" s="99">
        <v>1.7749999999999999</v>
      </c>
      <c r="J268" s="99">
        <v>3.5100000000000007</v>
      </c>
      <c r="K268" s="99">
        <v>3.3650000000000002</v>
      </c>
      <c r="L268" s="99">
        <v>1.3925000000000001</v>
      </c>
      <c r="M268" s="99">
        <v>4.3825000000000003</v>
      </c>
      <c r="N268" s="99">
        <v>4.2324999999999999</v>
      </c>
      <c r="O268" s="99">
        <v>0.65644736850000007</v>
      </c>
      <c r="P268" s="99">
        <v>2.17</v>
      </c>
      <c r="Q268" s="99">
        <v>3.5924999999999998</v>
      </c>
      <c r="R268" s="99">
        <v>4.2874999999999996</v>
      </c>
      <c r="S268" s="99">
        <v>5.2525000000000004</v>
      </c>
      <c r="T268" s="99">
        <v>3.9474999999999998</v>
      </c>
      <c r="U268" s="99">
        <v>4.82</v>
      </c>
      <c r="V268" s="99">
        <v>1.6124999999999998</v>
      </c>
      <c r="W268" s="99">
        <v>2.31</v>
      </c>
      <c r="X268" s="99">
        <v>1.9975000000000001</v>
      </c>
      <c r="Y268" s="99">
        <v>19.372499999999999</v>
      </c>
      <c r="Z268" s="99">
        <v>7.0625</v>
      </c>
      <c r="AA268" s="99">
        <v>3.3125</v>
      </c>
      <c r="AB268" s="99">
        <v>1.6700000000000002</v>
      </c>
      <c r="AC268" s="99">
        <v>3.4525000000000001</v>
      </c>
      <c r="AD268" s="99">
        <v>2.2374999999999998</v>
      </c>
      <c r="AE268" s="92">
        <v>1769.0825</v>
      </c>
      <c r="AF268" s="92">
        <v>600262.5</v>
      </c>
      <c r="AG268" s="100">
        <v>5.4358333332499473</v>
      </c>
      <c r="AH268" s="92">
        <v>2546.5144306094426</v>
      </c>
      <c r="AI268" s="99" t="s">
        <v>837</v>
      </c>
      <c r="AJ268" s="99">
        <v>114.93464274010448</v>
      </c>
      <c r="AK268" s="99">
        <v>139.20349810998647</v>
      </c>
      <c r="AL268" s="99">
        <v>254.13</v>
      </c>
      <c r="AM268" s="99">
        <v>185.21699999999998</v>
      </c>
      <c r="AN268" s="99">
        <v>80.162499999999994</v>
      </c>
      <c r="AO268" s="101">
        <v>3.9774166666666666</v>
      </c>
      <c r="AP268" s="99">
        <v>151.25</v>
      </c>
      <c r="AQ268" s="99">
        <v>131.5</v>
      </c>
      <c r="AR268" s="99">
        <v>137.33250000000001</v>
      </c>
      <c r="AS268" s="99">
        <v>10.102499999999999</v>
      </c>
      <c r="AT268" s="99">
        <v>385.2525</v>
      </c>
      <c r="AU268" s="99">
        <v>7.2025000000000006</v>
      </c>
      <c r="AV268" s="99">
        <v>10.940000000000001</v>
      </c>
      <c r="AW268" s="99">
        <v>4.57</v>
      </c>
      <c r="AX268" s="99">
        <v>22.962499999999999</v>
      </c>
      <c r="AY268" s="99">
        <v>45.787500000000001</v>
      </c>
      <c r="AZ268" s="99">
        <v>3.15</v>
      </c>
      <c r="BA268" s="99">
        <v>1.0925</v>
      </c>
      <c r="BB268" s="99">
        <v>23.524999999999999</v>
      </c>
      <c r="BC268" s="99">
        <v>35.122500000000002</v>
      </c>
      <c r="BD268" s="99">
        <v>28.727499999999999</v>
      </c>
      <c r="BE268" s="99">
        <v>25.77</v>
      </c>
      <c r="BF268" s="99">
        <v>101.1525</v>
      </c>
      <c r="BG268" s="99">
        <v>9.807500000000001</v>
      </c>
      <c r="BH268" s="99">
        <v>11.342500000000001</v>
      </c>
      <c r="BI268" s="99">
        <v>16.0825</v>
      </c>
      <c r="BJ268" s="99">
        <v>2.5975000000000001</v>
      </c>
      <c r="BK268" s="99">
        <v>71.25</v>
      </c>
      <c r="BL268" s="99">
        <v>10.047499999999999</v>
      </c>
      <c r="BM268" s="99">
        <v>11.512499999999999</v>
      </c>
    </row>
    <row r="269" spans="1:65" x14ac:dyDescent="0.25">
      <c r="A269" s="13">
        <v>5147894170</v>
      </c>
      <c r="B269" s="14" t="s">
        <v>649</v>
      </c>
      <c r="C269" s="14" t="s">
        <v>267</v>
      </c>
      <c r="D269" s="14" t="s">
        <v>836</v>
      </c>
      <c r="E269" s="99">
        <v>13.024999999999999</v>
      </c>
      <c r="F269" s="99">
        <v>5.7050000000000001</v>
      </c>
      <c r="G269" s="99">
        <v>5.56</v>
      </c>
      <c r="H269" s="99">
        <v>1.355</v>
      </c>
      <c r="I269" s="99">
        <v>1.4874999999999998</v>
      </c>
      <c r="J269" s="99">
        <v>3.1100000000000003</v>
      </c>
      <c r="K269" s="99">
        <v>3.2</v>
      </c>
      <c r="L269" s="99">
        <v>1.4874999999999998</v>
      </c>
      <c r="M269" s="99">
        <v>4.8925000000000001</v>
      </c>
      <c r="N269" s="99">
        <v>4.6450000000000005</v>
      </c>
      <c r="O269" s="99">
        <v>0.73749999999999993</v>
      </c>
      <c r="P269" s="99">
        <v>1.8399999999999999</v>
      </c>
      <c r="Q269" s="99">
        <v>4.125</v>
      </c>
      <c r="R269" s="99">
        <v>4.45</v>
      </c>
      <c r="S269" s="99">
        <v>5.8425000000000002</v>
      </c>
      <c r="T269" s="99">
        <v>3.81</v>
      </c>
      <c r="U269" s="99">
        <v>5.54</v>
      </c>
      <c r="V269" s="99">
        <v>1.7774999999999999</v>
      </c>
      <c r="W269" s="99">
        <v>2.2675000000000001</v>
      </c>
      <c r="X269" s="99">
        <v>2.0625</v>
      </c>
      <c r="Y269" s="99">
        <v>21.035000000000004</v>
      </c>
      <c r="Z269" s="99">
        <v>7.1474999999999991</v>
      </c>
      <c r="AA269" s="99">
        <v>3.7875000000000001</v>
      </c>
      <c r="AB269" s="99">
        <v>1.7175</v>
      </c>
      <c r="AC269" s="99">
        <v>3.7625000000000002</v>
      </c>
      <c r="AD269" s="99">
        <v>2.5625</v>
      </c>
      <c r="AE269" s="92">
        <v>2381.0425</v>
      </c>
      <c r="AF269" s="92">
        <v>943745.25</v>
      </c>
      <c r="AG269" s="100">
        <v>5.2967500000000136</v>
      </c>
      <c r="AH269" s="92">
        <v>3942.2637651828427</v>
      </c>
      <c r="AI269" s="99" t="s">
        <v>837</v>
      </c>
      <c r="AJ269" s="99">
        <v>89.135343802595202</v>
      </c>
      <c r="AK269" s="99">
        <v>90.45038323757521</v>
      </c>
      <c r="AL269" s="99">
        <v>179.59</v>
      </c>
      <c r="AM269" s="99">
        <v>183.22042500000001</v>
      </c>
      <c r="AN269" s="99">
        <v>81.875</v>
      </c>
      <c r="AO269" s="101">
        <v>4.2031589409999999</v>
      </c>
      <c r="AP269" s="99">
        <v>129.5</v>
      </c>
      <c r="AQ269" s="99">
        <v>143.375</v>
      </c>
      <c r="AR269" s="99">
        <v>111.145</v>
      </c>
      <c r="AS269" s="99">
        <v>11.0975</v>
      </c>
      <c r="AT269" s="99">
        <v>454.26</v>
      </c>
      <c r="AU269" s="99">
        <v>6.93</v>
      </c>
      <c r="AV269" s="99">
        <v>12.5275</v>
      </c>
      <c r="AW269" s="99">
        <v>4.6025000000000009</v>
      </c>
      <c r="AX269" s="99">
        <v>26.855</v>
      </c>
      <c r="AY269" s="99">
        <v>63.25</v>
      </c>
      <c r="AZ269" s="99">
        <v>3.835</v>
      </c>
      <c r="BA269" s="99">
        <v>1.4175</v>
      </c>
      <c r="BB269" s="99">
        <v>16.112500000000001</v>
      </c>
      <c r="BC269" s="99">
        <v>32.8675</v>
      </c>
      <c r="BD269" s="99">
        <v>27.802499999999998</v>
      </c>
      <c r="BE269" s="99">
        <v>37.962500000000006</v>
      </c>
      <c r="BF269" s="99">
        <v>69.932500000000005</v>
      </c>
      <c r="BG269" s="99">
        <v>9.9583333333333339</v>
      </c>
      <c r="BH269" s="99">
        <v>14.897499999999999</v>
      </c>
      <c r="BI269" s="99">
        <v>27.185000000000002</v>
      </c>
      <c r="BJ269" s="99">
        <v>3.4725000000000001</v>
      </c>
      <c r="BK269" s="99">
        <v>94.844999999999999</v>
      </c>
      <c r="BL269" s="99">
        <v>11.067499999999999</v>
      </c>
      <c r="BM269" s="99">
        <v>11.7225</v>
      </c>
    </row>
    <row r="270" spans="1:65" x14ac:dyDescent="0.25">
      <c r="A270" s="13">
        <v>5147894173</v>
      </c>
      <c r="B270" s="14" t="s">
        <v>649</v>
      </c>
      <c r="C270" s="14" t="s">
        <v>267</v>
      </c>
      <c r="D270" s="14" t="s">
        <v>666</v>
      </c>
      <c r="E270" s="99">
        <v>15.509999999999998</v>
      </c>
      <c r="F270" s="99">
        <v>5.0824999999999996</v>
      </c>
      <c r="G270" s="99">
        <v>5.36</v>
      </c>
      <c r="H270" s="99">
        <v>1.4249999999999998</v>
      </c>
      <c r="I270" s="99">
        <v>1.41</v>
      </c>
      <c r="J270" s="99">
        <v>3.1875</v>
      </c>
      <c r="K270" s="99">
        <v>3.1825000000000001</v>
      </c>
      <c r="L270" s="99">
        <v>1.4950000000000001</v>
      </c>
      <c r="M270" s="99">
        <v>4.7699999999999996</v>
      </c>
      <c r="N270" s="99">
        <v>4.0150000000000006</v>
      </c>
      <c r="O270" s="99">
        <v>0.8075</v>
      </c>
      <c r="P270" s="99">
        <v>1.66</v>
      </c>
      <c r="Q270" s="99">
        <v>3.9975000000000005</v>
      </c>
      <c r="R270" s="99">
        <v>4.2949999999999999</v>
      </c>
      <c r="S270" s="99">
        <v>5.9275000000000002</v>
      </c>
      <c r="T270" s="99">
        <v>4.26</v>
      </c>
      <c r="U270" s="99">
        <v>5.585</v>
      </c>
      <c r="V270" s="99">
        <v>1.7674999999999998</v>
      </c>
      <c r="W270" s="99">
        <v>2.3925000000000001</v>
      </c>
      <c r="X270" s="99">
        <v>1.9900000000000002</v>
      </c>
      <c r="Y270" s="99">
        <v>20.2</v>
      </c>
      <c r="Z270" s="99">
        <v>7.6850000000000005</v>
      </c>
      <c r="AA270" s="99">
        <v>3.875</v>
      </c>
      <c r="AB270" s="99">
        <v>1.7849999999999999</v>
      </c>
      <c r="AC270" s="99">
        <v>3.7525000000000004</v>
      </c>
      <c r="AD270" s="99">
        <v>2.5100000000000002</v>
      </c>
      <c r="AE270" s="92">
        <v>2611.8724999999999</v>
      </c>
      <c r="AF270" s="92">
        <v>1063000.5</v>
      </c>
      <c r="AG270" s="100">
        <v>5.3220357142857262</v>
      </c>
      <c r="AH270" s="92">
        <v>4455.1945089964374</v>
      </c>
      <c r="AI270" s="99" t="s">
        <v>837</v>
      </c>
      <c r="AJ270" s="99">
        <v>88.003365370868821</v>
      </c>
      <c r="AK270" s="99">
        <v>90.894423165838603</v>
      </c>
      <c r="AL270" s="99">
        <v>178.89</v>
      </c>
      <c r="AM270" s="99">
        <v>183.22042500000001</v>
      </c>
      <c r="AN270" s="99">
        <v>63.5</v>
      </c>
      <c r="AO270" s="101">
        <v>3.9488010831875</v>
      </c>
      <c r="AP270" s="99">
        <v>110.4075</v>
      </c>
      <c r="AQ270" s="99">
        <v>159.54000000000002</v>
      </c>
      <c r="AR270" s="99">
        <v>125.875</v>
      </c>
      <c r="AS270" s="99">
        <v>11.844999999999999</v>
      </c>
      <c r="AT270" s="99">
        <v>433.99500000000006</v>
      </c>
      <c r="AU270" s="99">
        <v>5.5</v>
      </c>
      <c r="AV270" s="99">
        <v>12.5025</v>
      </c>
      <c r="AW270" s="99">
        <v>4.5649999999999995</v>
      </c>
      <c r="AX270" s="99">
        <v>28.8825</v>
      </c>
      <c r="AY270" s="99">
        <v>56.582499999999996</v>
      </c>
      <c r="AZ270" s="99">
        <v>3.4925000000000002</v>
      </c>
      <c r="BA270" s="99">
        <v>1.385</v>
      </c>
      <c r="BB270" s="99">
        <v>16.254999999999999</v>
      </c>
      <c r="BC270" s="99">
        <v>34.597500000000004</v>
      </c>
      <c r="BD270" s="99">
        <v>25.392499999999998</v>
      </c>
      <c r="BE270" s="99">
        <v>29.209999999999997</v>
      </c>
      <c r="BF270" s="99">
        <v>70.342500000000001</v>
      </c>
      <c r="BG270" s="99">
        <v>9.625</v>
      </c>
      <c r="BH270" s="99">
        <v>15.7225</v>
      </c>
      <c r="BI270" s="99">
        <v>24.125</v>
      </c>
      <c r="BJ270" s="99">
        <v>3.3825000000000003</v>
      </c>
      <c r="BK270" s="99">
        <v>97.3125</v>
      </c>
      <c r="BL270" s="99">
        <v>10.945</v>
      </c>
      <c r="BM270" s="99">
        <v>11.952500000000001</v>
      </c>
    </row>
    <row r="271" spans="1:65" x14ac:dyDescent="0.25">
      <c r="A271" s="13">
        <v>5113980150</v>
      </c>
      <c r="B271" s="14" t="s">
        <v>649</v>
      </c>
      <c r="C271" s="14" t="s">
        <v>650</v>
      </c>
      <c r="D271" s="14" t="s">
        <v>651</v>
      </c>
      <c r="E271" s="99">
        <v>12.3475</v>
      </c>
      <c r="F271" s="99">
        <v>5.3999999999999995</v>
      </c>
      <c r="G271" s="99">
        <v>4.6274999999999995</v>
      </c>
      <c r="H271" s="99">
        <v>1.2125000000000001</v>
      </c>
      <c r="I271" s="99">
        <v>1.0325000000000002</v>
      </c>
      <c r="J271" s="99">
        <v>2.9924999999999997</v>
      </c>
      <c r="K271" s="99">
        <v>2.3149999999999999</v>
      </c>
      <c r="L271" s="99">
        <v>1.22</v>
      </c>
      <c r="M271" s="99">
        <v>4.2625000000000002</v>
      </c>
      <c r="N271" s="99">
        <v>3.9824999999999999</v>
      </c>
      <c r="O271" s="99">
        <v>0.54499999999999993</v>
      </c>
      <c r="P271" s="99">
        <v>1.7474999999999998</v>
      </c>
      <c r="Q271" s="99">
        <v>3.7525000000000004</v>
      </c>
      <c r="R271" s="99">
        <v>3.6025</v>
      </c>
      <c r="S271" s="99">
        <v>4.3475000000000001</v>
      </c>
      <c r="T271" s="99">
        <v>2.6875</v>
      </c>
      <c r="U271" s="99">
        <v>4.67</v>
      </c>
      <c r="V271" s="99">
        <v>1.2725</v>
      </c>
      <c r="W271" s="99">
        <v>2.0724999999999998</v>
      </c>
      <c r="X271" s="99">
        <v>1.7824999999999998</v>
      </c>
      <c r="Y271" s="99">
        <v>19.727499999999999</v>
      </c>
      <c r="Z271" s="99">
        <v>5.0525000000000002</v>
      </c>
      <c r="AA271" s="99">
        <v>3.0125000000000002</v>
      </c>
      <c r="AB271" s="99">
        <v>1.145</v>
      </c>
      <c r="AC271" s="99">
        <v>3.0874999999999999</v>
      </c>
      <c r="AD271" s="99">
        <v>2.1124999999999998</v>
      </c>
      <c r="AE271" s="92">
        <v>1039.9075</v>
      </c>
      <c r="AF271" s="92">
        <v>462447</v>
      </c>
      <c r="AG271" s="100">
        <v>5.2718750000000583</v>
      </c>
      <c r="AH271" s="92">
        <v>1929.6510583519771</v>
      </c>
      <c r="AI271" s="99" t="s">
        <v>837</v>
      </c>
      <c r="AJ271" s="99">
        <v>99.052946551431518</v>
      </c>
      <c r="AK271" s="99">
        <v>56.57182989815999</v>
      </c>
      <c r="AL271" s="99">
        <v>155.62</v>
      </c>
      <c r="AM271" s="99">
        <v>183.6239625</v>
      </c>
      <c r="AN271" s="99">
        <v>47.207499999999996</v>
      </c>
      <c r="AO271" s="101">
        <v>3.7209374999999998</v>
      </c>
      <c r="AP271" s="99">
        <v>139.52500000000001</v>
      </c>
      <c r="AQ271" s="99">
        <v>106.4</v>
      </c>
      <c r="AR271" s="99">
        <v>97.7</v>
      </c>
      <c r="AS271" s="99">
        <v>9.8574999999999999</v>
      </c>
      <c r="AT271" s="99">
        <v>489.22500000000002</v>
      </c>
      <c r="AU271" s="99">
        <v>6.1650000000000009</v>
      </c>
      <c r="AV271" s="99">
        <v>11.9275</v>
      </c>
      <c r="AW271" s="99">
        <v>4.2149999999999999</v>
      </c>
      <c r="AX271" s="99">
        <v>17.3125</v>
      </c>
      <c r="AY271" s="99">
        <v>39.905000000000001</v>
      </c>
      <c r="AZ271" s="99">
        <v>2.27</v>
      </c>
      <c r="BA271" s="99">
        <v>1.0525</v>
      </c>
      <c r="BB271" s="99">
        <v>14.834999999999999</v>
      </c>
      <c r="BC271" s="99">
        <v>38.152500000000003</v>
      </c>
      <c r="BD271" s="99">
        <v>28.189999999999998</v>
      </c>
      <c r="BE271" s="99">
        <v>36.4</v>
      </c>
      <c r="BF271" s="99">
        <v>81.25</v>
      </c>
      <c r="BG271" s="99">
        <v>8.4875000000000007</v>
      </c>
      <c r="BH271" s="99">
        <v>10.93</v>
      </c>
      <c r="BI271" s="99">
        <v>16.52</v>
      </c>
      <c r="BJ271" s="99">
        <v>3.625</v>
      </c>
      <c r="BK271" s="99">
        <v>56.407499999999999</v>
      </c>
      <c r="BL271" s="99">
        <v>10.76</v>
      </c>
      <c r="BM271" s="99">
        <v>9.75</v>
      </c>
    </row>
    <row r="272" spans="1:65" x14ac:dyDescent="0.25">
      <c r="A272" s="13">
        <v>5116820175</v>
      </c>
      <c r="B272" s="14" t="s">
        <v>649</v>
      </c>
      <c r="C272" s="14" t="s">
        <v>652</v>
      </c>
      <c r="D272" s="14" t="s">
        <v>653</v>
      </c>
      <c r="E272" s="99">
        <v>14.172500000000001</v>
      </c>
      <c r="F272" s="99">
        <v>4.6400000000000006</v>
      </c>
      <c r="G272" s="99">
        <v>5.26</v>
      </c>
      <c r="H272" s="99">
        <v>1.4225000000000001</v>
      </c>
      <c r="I272" s="99">
        <v>1.1525000000000001</v>
      </c>
      <c r="J272" s="99">
        <v>2.9550000000000001</v>
      </c>
      <c r="K272" s="99">
        <v>2.3925000000000001</v>
      </c>
      <c r="L272" s="99">
        <v>1.345</v>
      </c>
      <c r="M272" s="99">
        <v>4.6174999999999997</v>
      </c>
      <c r="N272" s="99">
        <v>3.8049999999999997</v>
      </c>
      <c r="O272" s="99">
        <v>0.53500000000000003</v>
      </c>
      <c r="P272" s="99">
        <v>1.8049999999999999</v>
      </c>
      <c r="Q272" s="99">
        <v>3.6724999999999999</v>
      </c>
      <c r="R272" s="99">
        <v>3.9524999999999997</v>
      </c>
      <c r="S272" s="99">
        <v>5.2375000000000007</v>
      </c>
      <c r="T272" s="99">
        <v>2.8825000000000003</v>
      </c>
      <c r="U272" s="99">
        <v>5.1950000000000003</v>
      </c>
      <c r="V272" s="99">
        <v>1.3699999999999999</v>
      </c>
      <c r="W272" s="99">
        <v>2.1625000000000001</v>
      </c>
      <c r="X272" s="99">
        <v>1.7749999999999999</v>
      </c>
      <c r="Y272" s="99">
        <v>20.2925</v>
      </c>
      <c r="Z272" s="99">
        <v>6</v>
      </c>
      <c r="AA272" s="99">
        <v>2.9499999999999997</v>
      </c>
      <c r="AB272" s="99">
        <v>1.2600000000000002</v>
      </c>
      <c r="AC272" s="99">
        <v>3.5024999999999999</v>
      </c>
      <c r="AD272" s="99">
        <v>2.46</v>
      </c>
      <c r="AE272" s="92">
        <v>1486.625</v>
      </c>
      <c r="AF272" s="92">
        <v>495237.5</v>
      </c>
      <c r="AG272" s="100">
        <v>5.0562500000000759</v>
      </c>
      <c r="AH272" s="92">
        <v>2023.986073622702</v>
      </c>
      <c r="AI272" s="99">
        <v>188.08115322564134</v>
      </c>
      <c r="AJ272" s="99" t="s">
        <v>837</v>
      </c>
      <c r="AK272" s="99" t="s">
        <v>837</v>
      </c>
      <c r="AL272" s="99">
        <v>188.08115322564134</v>
      </c>
      <c r="AM272" s="99">
        <v>183.22042500000001</v>
      </c>
      <c r="AN272" s="99">
        <v>44.317500000000003</v>
      </c>
      <c r="AO272" s="101">
        <v>3.4518999999999997</v>
      </c>
      <c r="AP272" s="99">
        <v>120.625</v>
      </c>
      <c r="AQ272" s="99">
        <v>131.5</v>
      </c>
      <c r="AR272" s="99">
        <v>126.815</v>
      </c>
      <c r="AS272" s="99">
        <v>10.2675</v>
      </c>
      <c r="AT272" s="99">
        <v>339.41750000000002</v>
      </c>
      <c r="AU272" s="99">
        <v>5.5650000000000004</v>
      </c>
      <c r="AV272" s="99">
        <v>11.8025</v>
      </c>
      <c r="AW272" s="99">
        <v>5.0250000000000004</v>
      </c>
      <c r="AX272" s="99">
        <v>21.2925</v>
      </c>
      <c r="AY272" s="99">
        <v>48.96</v>
      </c>
      <c r="AZ272" s="99">
        <v>2.61</v>
      </c>
      <c r="BA272" s="99">
        <v>1.075</v>
      </c>
      <c r="BB272" s="99">
        <v>13.407500000000001</v>
      </c>
      <c r="BC272" s="99">
        <v>36.5</v>
      </c>
      <c r="BD272" s="99">
        <v>31.63</v>
      </c>
      <c r="BE272" s="99">
        <v>38.444999999999993</v>
      </c>
      <c r="BF272" s="99">
        <v>93.125</v>
      </c>
      <c r="BG272" s="99">
        <v>5.833333333333333</v>
      </c>
      <c r="BH272" s="99">
        <v>13.865</v>
      </c>
      <c r="BI272" s="99">
        <v>20.1875</v>
      </c>
      <c r="BJ272" s="99">
        <v>2.9024999999999999</v>
      </c>
      <c r="BK272" s="99">
        <v>74.97</v>
      </c>
      <c r="BL272" s="99">
        <v>10.61</v>
      </c>
      <c r="BM272" s="99">
        <v>10.4275</v>
      </c>
    </row>
    <row r="273" spans="1:65" x14ac:dyDescent="0.25">
      <c r="A273" s="13">
        <v>5119260225</v>
      </c>
      <c r="B273" s="14" t="s">
        <v>649</v>
      </c>
      <c r="C273" s="14" t="s">
        <v>654</v>
      </c>
      <c r="D273" s="14" t="s">
        <v>655</v>
      </c>
      <c r="E273" s="99">
        <v>12.630000000000003</v>
      </c>
      <c r="F273" s="99">
        <v>4.67</v>
      </c>
      <c r="G273" s="99">
        <v>4.8775000000000004</v>
      </c>
      <c r="H273" s="99">
        <v>1.2674999999999998</v>
      </c>
      <c r="I273" s="99">
        <v>1.115</v>
      </c>
      <c r="J273" s="99">
        <v>2.7575000000000003</v>
      </c>
      <c r="K273" s="99">
        <v>2.2999999999999998</v>
      </c>
      <c r="L273" s="99">
        <v>1.2875000000000001</v>
      </c>
      <c r="M273" s="99">
        <v>4.1825000000000001</v>
      </c>
      <c r="N273" s="99">
        <v>4.18</v>
      </c>
      <c r="O273" s="99">
        <v>0.52749999999999997</v>
      </c>
      <c r="P273" s="99">
        <v>1.69</v>
      </c>
      <c r="Q273" s="99">
        <v>3.8</v>
      </c>
      <c r="R273" s="99">
        <v>3.665</v>
      </c>
      <c r="S273" s="99">
        <v>4.8550000000000004</v>
      </c>
      <c r="T273" s="99">
        <v>3.29</v>
      </c>
      <c r="U273" s="99">
        <v>4.125</v>
      </c>
      <c r="V273" s="99">
        <v>1.4175</v>
      </c>
      <c r="W273" s="99">
        <v>2.0274999999999999</v>
      </c>
      <c r="X273" s="99">
        <v>1.83</v>
      </c>
      <c r="Y273" s="99">
        <v>19.087499999999999</v>
      </c>
      <c r="Z273" s="99">
        <v>4.7275</v>
      </c>
      <c r="AA273" s="99">
        <v>3.2774999999999999</v>
      </c>
      <c r="AB273" s="99">
        <v>1.19</v>
      </c>
      <c r="AC273" s="99">
        <v>3.2450000000000001</v>
      </c>
      <c r="AD273" s="99">
        <v>2.2425000000000002</v>
      </c>
      <c r="AE273" s="92">
        <v>1188.5425</v>
      </c>
      <c r="AF273" s="92">
        <v>311393.75</v>
      </c>
      <c r="AG273" s="100">
        <v>5.1362500000000555</v>
      </c>
      <c r="AH273" s="92">
        <v>1280.716337839046</v>
      </c>
      <c r="AI273" s="99" t="s">
        <v>837</v>
      </c>
      <c r="AJ273" s="99">
        <v>123.84795150852158</v>
      </c>
      <c r="AK273" s="99">
        <v>54.273483051455557</v>
      </c>
      <c r="AL273" s="99">
        <v>178.12</v>
      </c>
      <c r="AM273" s="99">
        <v>185.48699999999999</v>
      </c>
      <c r="AN273" s="99">
        <v>52.76</v>
      </c>
      <c r="AO273" s="101">
        <v>3.5208749999999998</v>
      </c>
      <c r="AP273" s="99">
        <v>122.27</v>
      </c>
      <c r="AQ273" s="99">
        <v>112.9175</v>
      </c>
      <c r="AR273" s="99">
        <v>115</v>
      </c>
      <c r="AS273" s="99">
        <v>9.81</v>
      </c>
      <c r="AT273" s="99">
        <v>456.75</v>
      </c>
      <c r="AU273" s="99">
        <v>5.4725000000000001</v>
      </c>
      <c r="AV273" s="99">
        <v>12.3025</v>
      </c>
      <c r="AW273" s="99">
        <v>4.6500000000000004</v>
      </c>
      <c r="AX273" s="99">
        <v>13.9375</v>
      </c>
      <c r="AY273" s="99">
        <v>32.36</v>
      </c>
      <c r="AZ273" s="99">
        <v>2.2725</v>
      </c>
      <c r="BA273" s="99">
        <v>1.0499999999999998</v>
      </c>
      <c r="BB273" s="99">
        <v>11.3125</v>
      </c>
      <c r="BC273" s="99">
        <v>21.407499999999999</v>
      </c>
      <c r="BD273" s="99">
        <v>16.3325</v>
      </c>
      <c r="BE273" s="99">
        <v>23.107500000000002</v>
      </c>
      <c r="BF273" s="99">
        <v>84.167500000000004</v>
      </c>
      <c r="BG273" s="99">
        <v>10.99</v>
      </c>
      <c r="BH273" s="99">
        <v>11</v>
      </c>
      <c r="BI273" s="99">
        <v>11.375</v>
      </c>
      <c r="BJ273" s="99">
        <v>2.6124999999999998</v>
      </c>
      <c r="BK273" s="99">
        <v>57.625</v>
      </c>
      <c r="BL273" s="99">
        <v>10.852499999999999</v>
      </c>
      <c r="BM273" s="99">
        <v>11.047500000000001</v>
      </c>
    </row>
    <row r="274" spans="1:65" x14ac:dyDescent="0.25">
      <c r="A274" s="13">
        <v>5147260400</v>
      </c>
      <c r="B274" s="14" t="s">
        <v>649</v>
      </c>
      <c r="C274" s="14" t="s">
        <v>664</v>
      </c>
      <c r="D274" s="14" t="s">
        <v>665</v>
      </c>
      <c r="E274" s="99">
        <v>12.676280931921928</v>
      </c>
      <c r="F274" s="99">
        <v>4.9651271926401623</v>
      </c>
      <c r="G274" s="99">
        <v>4.7927811380555569</v>
      </c>
      <c r="H274" s="99">
        <v>1.4622145183344544</v>
      </c>
      <c r="I274" s="99">
        <v>1.1092791029794236</v>
      </c>
      <c r="J274" s="99">
        <v>2.8577963568733518</v>
      </c>
      <c r="K274" s="99">
        <v>2.6763372630330995</v>
      </c>
      <c r="L274" s="99">
        <v>1.5433021529323065</v>
      </c>
      <c r="M274" s="99">
        <v>3.8982220346960528</v>
      </c>
      <c r="N274" s="99">
        <v>3.8929900776035469</v>
      </c>
      <c r="O274" s="99">
        <v>0.60428917704151441</v>
      </c>
      <c r="P274" s="99">
        <v>1.6063494041010884</v>
      </c>
      <c r="Q274" s="99">
        <v>3.6871348543484932</v>
      </c>
      <c r="R274" s="99">
        <v>4.0693865451372462</v>
      </c>
      <c r="S274" s="99">
        <v>4.8041636103199634</v>
      </c>
      <c r="T274" s="99">
        <v>3.2295504177868857</v>
      </c>
      <c r="U274" s="99">
        <v>4.6842037122689808</v>
      </c>
      <c r="V274" s="99">
        <v>1.4923083254007026</v>
      </c>
      <c r="W274" s="99">
        <v>2.1121309292742412</v>
      </c>
      <c r="X274" s="99">
        <v>1.8960342397472696</v>
      </c>
      <c r="Y274" s="99">
        <v>19.093527624715311</v>
      </c>
      <c r="Z274" s="99">
        <v>6.0980678717942043</v>
      </c>
      <c r="AA274" s="99">
        <v>3.1941676677882467</v>
      </c>
      <c r="AB274" s="99">
        <v>1.6063786227697858</v>
      </c>
      <c r="AC274" s="99">
        <v>3.3632186957127028</v>
      </c>
      <c r="AD274" s="99">
        <v>2.3290882410843095</v>
      </c>
      <c r="AE274" s="92">
        <v>1448.5501933518462</v>
      </c>
      <c r="AF274" s="92">
        <v>416835.44464612799</v>
      </c>
      <c r="AG274" s="100">
        <v>5.1360390549305341</v>
      </c>
      <c r="AH274" s="92">
        <v>1719.4668806416214</v>
      </c>
      <c r="AI274" s="99" t="s">
        <v>837</v>
      </c>
      <c r="AJ274" s="99">
        <v>100.89836455253173</v>
      </c>
      <c r="AK274" s="99">
        <v>103.2039049483555</v>
      </c>
      <c r="AL274" s="99">
        <v>204.10000000000002</v>
      </c>
      <c r="AM274" s="99">
        <v>184.55041394144652</v>
      </c>
      <c r="AN274" s="99">
        <v>56.252070481987381</v>
      </c>
      <c r="AO274" s="101">
        <v>3.5944861028516373</v>
      </c>
      <c r="AP274" s="99">
        <v>104.15069292310288</v>
      </c>
      <c r="AQ274" s="99">
        <v>102.62148854239689</v>
      </c>
      <c r="AR274" s="99">
        <v>110.82693090630738</v>
      </c>
      <c r="AS274" s="99">
        <v>10.376422501986871</v>
      </c>
      <c r="AT274" s="99">
        <v>483.09147618448173</v>
      </c>
      <c r="AU274" s="99">
        <v>5.2683721373386918</v>
      </c>
      <c r="AV274" s="99">
        <v>11.565905341473369</v>
      </c>
      <c r="AW274" s="99">
        <v>4.499606156216835</v>
      </c>
      <c r="AX274" s="99">
        <v>22.398210752525202</v>
      </c>
      <c r="AY274" s="99">
        <v>47.931536689877099</v>
      </c>
      <c r="AZ274" s="99">
        <v>3.0566037872158676</v>
      </c>
      <c r="BA274" s="99">
        <v>1.0860932697087473</v>
      </c>
      <c r="BB274" s="99">
        <v>16.560619480872283</v>
      </c>
      <c r="BC274" s="99">
        <v>35.913495124204232</v>
      </c>
      <c r="BD274" s="99">
        <v>29.423691972806438</v>
      </c>
      <c r="BE274" s="99">
        <v>37.850464363367699</v>
      </c>
      <c r="BF274" s="99">
        <v>89.848623713932156</v>
      </c>
      <c r="BG274" s="99">
        <v>8.5465796770419367</v>
      </c>
      <c r="BH274" s="99">
        <v>11.404200442298176</v>
      </c>
      <c r="BI274" s="99">
        <v>22.895162550642961</v>
      </c>
      <c r="BJ274" s="99">
        <v>3.7707383484169834</v>
      </c>
      <c r="BK274" s="99">
        <v>64.788669791575813</v>
      </c>
      <c r="BL274" s="99">
        <v>10.678845669390089</v>
      </c>
      <c r="BM274" s="99">
        <v>10.626368103766538</v>
      </c>
    </row>
    <row r="275" spans="1:65" x14ac:dyDescent="0.25">
      <c r="A275" s="13">
        <v>5131340450</v>
      </c>
      <c r="B275" s="14" t="s">
        <v>649</v>
      </c>
      <c r="C275" s="14" t="s">
        <v>656</v>
      </c>
      <c r="D275" s="14" t="s">
        <v>657</v>
      </c>
      <c r="E275" s="99">
        <v>11.7</v>
      </c>
      <c r="F275" s="99">
        <v>5.3224999999999998</v>
      </c>
      <c r="G275" s="99">
        <v>4.5750000000000002</v>
      </c>
      <c r="H275" s="99">
        <v>1.1850000000000001</v>
      </c>
      <c r="I275" s="99">
        <v>1.0899999999999999</v>
      </c>
      <c r="J275" s="99">
        <v>2.8925000000000001</v>
      </c>
      <c r="K275" s="99">
        <v>2.5225</v>
      </c>
      <c r="L275" s="99">
        <v>1.27</v>
      </c>
      <c r="M275" s="99">
        <v>4.0425000000000004</v>
      </c>
      <c r="N275" s="99">
        <v>3.4699999999999998</v>
      </c>
      <c r="O275" s="99">
        <v>0.53749999999999998</v>
      </c>
      <c r="P275" s="99">
        <v>1.66</v>
      </c>
      <c r="Q275" s="99">
        <v>3.5</v>
      </c>
      <c r="R275" s="99">
        <v>4.04</v>
      </c>
      <c r="S275" s="99">
        <v>4.1974999999999998</v>
      </c>
      <c r="T275" s="99">
        <v>2.6550000000000002</v>
      </c>
      <c r="U275" s="99">
        <v>4.8075000000000001</v>
      </c>
      <c r="V275" s="99">
        <v>1.4125000000000001</v>
      </c>
      <c r="W275" s="99">
        <v>2.0249999999999999</v>
      </c>
      <c r="X275" s="99">
        <v>1.8075000000000001</v>
      </c>
      <c r="Y275" s="99">
        <v>19.649999999999999</v>
      </c>
      <c r="Z275" s="99">
        <v>4.8250000000000002</v>
      </c>
      <c r="AA275" s="99">
        <v>3.1075000000000004</v>
      </c>
      <c r="AB275" s="99">
        <v>1.19</v>
      </c>
      <c r="AC275" s="99">
        <v>3.2374999999999998</v>
      </c>
      <c r="AD275" s="99">
        <v>2.0699999999999998</v>
      </c>
      <c r="AE275" s="92">
        <v>1015.2925</v>
      </c>
      <c r="AF275" s="92">
        <v>360293.75</v>
      </c>
      <c r="AG275" s="100">
        <v>5.3712083333334162</v>
      </c>
      <c r="AH275" s="92">
        <v>1522.3958740763667</v>
      </c>
      <c r="AI275" s="99" t="s">
        <v>837</v>
      </c>
      <c r="AJ275" s="99">
        <v>108.87674356316332</v>
      </c>
      <c r="AK275" s="99">
        <v>111.84924607169178</v>
      </c>
      <c r="AL275" s="99">
        <v>220.73</v>
      </c>
      <c r="AM275" s="99">
        <v>183.22042500000001</v>
      </c>
      <c r="AN275" s="99">
        <v>45.099999999999994</v>
      </c>
      <c r="AO275" s="101">
        <v>3.463625</v>
      </c>
      <c r="AP275" s="99">
        <v>108.175</v>
      </c>
      <c r="AQ275" s="99">
        <v>142.875</v>
      </c>
      <c r="AR275" s="99">
        <v>95.35</v>
      </c>
      <c r="AS275" s="99">
        <v>10.0275</v>
      </c>
      <c r="AT275" s="99">
        <v>481.52499999999998</v>
      </c>
      <c r="AU275" s="99">
        <v>5.2750000000000004</v>
      </c>
      <c r="AV275" s="99">
        <v>12.160000000000002</v>
      </c>
      <c r="AW275" s="99">
        <v>4.9400000000000004</v>
      </c>
      <c r="AX275" s="99">
        <v>13.35</v>
      </c>
      <c r="AY275" s="99">
        <v>42.632499999999993</v>
      </c>
      <c r="AZ275" s="99">
        <v>2.0350000000000001</v>
      </c>
      <c r="BA275" s="99">
        <v>1.03</v>
      </c>
      <c r="BB275" s="99">
        <v>11.655000000000001</v>
      </c>
      <c r="BC275" s="99">
        <v>34.14</v>
      </c>
      <c r="BD275" s="99">
        <v>30.905000000000001</v>
      </c>
      <c r="BE275" s="99">
        <v>33.467500000000001</v>
      </c>
      <c r="BF275" s="99">
        <v>85.75</v>
      </c>
      <c r="BG275" s="99">
        <v>9.6662499999999998</v>
      </c>
      <c r="BH275" s="99">
        <v>12.192500000000001</v>
      </c>
      <c r="BI275" s="99">
        <v>14.105</v>
      </c>
      <c r="BJ275" s="99">
        <v>2.7875000000000001</v>
      </c>
      <c r="BK275" s="99">
        <v>53.192499999999995</v>
      </c>
      <c r="BL275" s="99">
        <v>10.6075</v>
      </c>
      <c r="BM275" s="99">
        <v>7.98</v>
      </c>
    </row>
    <row r="276" spans="1:65" x14ac:dyDescent="0.25">
      <c r="A276" s="13">
        <v>5132300500</v>
      </c>
      <c r="B276" s="14" t="s">
        <v>649</v>
      </c>
      <c r="C276" s="14" t="s">
        <v>658</v>
      </c>
      <c r="D276" s="14" t="s">
        <v>659</v>
      </c>
      <c r="E276" s="99">
        <v>12.3025</v>
      </c>
      <c r="F276" s="99">
        <v>4.7875000000000005</v>
      </c>
      <c r="G276" s="99">
        <v>4.6775000000000002</v>
      </c>
      <c r="H276" s="99">
        <v>1.335</v>
      </c>
      <c r="I276" s="99">
        <v>1.1274999999999999</v>
      </c>
      <c r="J276" s="99">
        <v>2.7374999999999998</v>
      </c>
      <c r="K276" s="99">
        <v>2.7675000000000001</v>
      </c>
      <c r="L276" s="99">
        <v>1.2650000000000001</v>
      </c>
      <c r="M276" s="99">
        <v>4.2475000000000005</v>
      </c>
      <c r="N276" s="99">
        <v>4.1150000000000002</v>
      </c>
      <c r="O276" s="99">
        <v>0.5625</v>
      </c>
      <c r="P276" s="99">
        <v>1.6424999999999998</v>
      </c>
      <c r="Q276" s="99">
        <v>3.5550000000000002</v>
      </c>
      <c r="R276" s="99">
        <v>3.9525000000000006</v>
      </c>
      <c r="S276" s="99">
        <v>4.8425000000000002</v>
      </c>
      <c r="T276" s="99">
        <v>3.4724999999999997</v>
      </c>
      <c r="U276" s="99">
        <v>4.7300000000000004</v>
      </c>
      <c r="V276" s="99">
        <v>1.4000000000000001</v>
      </c>
      <c r="W276" s="99">
        <v>2.1274999999999999</v>
      </c>
      <c r="X276" s="99">
        <v>1.82</v>
      </c>
      <c r="Y276" s="99">
        <v>19.602499999999999</v>
      </c>
      <c r="Z276" s="99">
        <v>4.97</v>
      </c>
      <c r="AA276" s="99">
        <v>3.0300000000000002</v>
      </c>
      <c r="AB276" s="99">
        <v>1.1525000000000001</v>
      </c>
      <c r="AC276" s="99">
        <v>3.0924999999999998</v>
      </c>
      <c r="AD276" s="99">
        <v>1.9124999999999999</v>
      </c>
      <c r="AE276" s="92">
        <v>830.83249999999998</v>
      </c>
      <c r="AF276" s="92">
        <v>325577</v>
      </c>
      <c r="AG276" s="100">
        <v>5.421041666666647</v>
      </c>
      <c r="AH276" s="92">
        <v>1385.4789986050905</v>
      </c>
      <c r="AI276" s="99" t="s">
        <v>837</v>
      </c>
      <c r="AJ276" s="99">
        <v>110.26164012025782</v>
      </c>
      <c r="AK276" s="99">
        <v>64.667265196091691</v>
      </c>
      <c r="AL276" s="99">
        <v>174.93</v>
      </c>
      <c r="AM276" s="99">
        <v>185.89053749999999</v>
      </c>
      <c r="AN276" s="99">
        <v>41.335000000000001</v>
      </c>
      <c r="AO276" s="101">
        <v>3.4815000000000005</v>
      </c>
      <c r="AP276" s="99">
        <v>134</v>
      </c>
      <c r="AQ276" s="99">
        <v>143.88499999999999</v>
      </c>
      <c r="AR276" s="99">
        <v>109.96000000000001</v>
      </c>
      <c r="AS276" s="99">
        <v>10.172499999999999</v>
      </c>
      <c r="AT276" s="99">
        <v>493.53499999999997</v>
      </c>
      <c r="AU276" s="99">
        <v>4.7275</v>
      </c>
      <c r="AV276" s="99">
        <v>14.99</v>
      </c>
      <c r="AW276" s="99">
        <v>4.3425000000000002</v>
      </c>
      <c r="AX276" s="99">
        <v>19.105</v>
      </c>
      <c r="AY276" s="99">
        <v>29.585000000000001</v>
      </c>
      <c r="AZ276" s="99">
        <v>2.31</v>
      </c>
      <c r="BA276" s="99">
        <v>1.0474999999999999</v>
      </c>
      <c r="BB276" s="99">
        <v>10.925000000000001</v>
      </c>
      <c r="BC276" s="99">
        <v>28.4375</v>
      </c>
      <c r="BD276" s="99">
        <v>30.272499999999997</v>
      </c>
      <c r="BE276" s="99">
        <v>39.337499999999999</v>
      </c>
      <c r="BF276" s="99">
        <v>68.75</v>
      </c>
      <c r="BG276" s="99">
        <v>7.3477083333333342</v>
      </c>
      <c r="BH276" s="99">
        <v>9.25</v>
      </c>
      <c r="BI276" s="99">
        <v>11.6875</v>
      </c>
      <c r="BJ276" s="99">
        <v>2.73</v>
      </c>
      <c r="BK276" s="99">
        <v>58.144999999999996</v>
      </c>
      <c r="BL276" s="99">
        <v>10.975000000000001</v>
      </c>
      <c r="BM276" s="99">
        <v>10.510000000000002</v>
      </c>
    </row>
    <row r="277" spans="1:65" x14ac:dyDescent="0.25">
      <c r="A277" s="13">
        <v>5140060800</v>
      </c>
      <c r="B277" s="14" t="s">
        <v>649</v>
      </c>
      <c r="C277" s="14" t="s">
        <v>660</v>
      </c>
      <c r="D277" s="14" t="s">
        <v>661</v>
      </c>
      <c r="E277" s="99">
        <v>12.6275</v>
      </c>
      <c r="F277" s="99">
        <v>5.1550000000000002</v>
      </c>
      <c r="G277" s="99">
        <v>4.75</v>
      </c>
      <c r="H277" s="99">
        <v>1.4000000000000001</v>
      </c>
      <c r="I277" s="99">
        <v>1.0899999999999999</v>
      </c>
      <c r="J277" s="99">
        <v>2.7175000000000002</v>
      </c>
      <c r="K277" s="99">
        <v>2.3424999999999998</v>
      </c>
      <c r="L277" s="99">
        <v>1.25</v>
      </c>
      <c r="M277" s="99">
        <v>4.4049999999999994</v>
      </c>
      <c r="N277" s="99">
        <v>3.9299999999999997</v>
      </c>
      <c r="O277" s="99">
        <v>0.56000000000000005</v>
      </c>
      <c r="P277" s="99">
        <v>1.7250000000000001</v>
      </c>
      <c r="Q277" s="99">
        <v>3.7675000000000001</v>
      </c>
      <c r="R277" s="99">
        <v>4.0199999999999996</v>
      </c>
      <c r="S277" s="99">
        <v>4.9725000000000001</v>
      </c>
      <c r="T277" s="99">
        <v>2.6524999999999999</v>
      </c>
      <c r="U277" s="99">
        <v>4.7025000000000006</v>
      </c>
      <c r="V277" s="99">
        <v>1.355</v>
      </c>
      <c r="W277" s="99">
        <v>2.1475</v>
      </c>
      <c r="X277" s="99">
        <v>1.8674999999999999</v>
      </c>
      <c r="Y277" s="99">
        <v>19.085000000000001</v>
      </c>
      <c r="Z277" s="99">
        <v>5.1599999999999993</v>
      </c>
      <c r="AA277" s="99">
        <v>3.0374999999999996</v>
      </c>
      <c r="AB277" s="99">
        <v>1.2</v>
      </c>
      <c r="AC277" s="99">
        <v>3.62</v>
      </c>
      <c r="AD277" s="99">
        <v>2.1825000000000001</v>
      </c>
      <c r="AE277" s="92">
        <v>1345.135</v>
      </c>
      <c r="AF277" s="92">
        <v>383846.25</v>
      </c>
      <c r="AG277" s="100">
        <v>5.070666666666769</v>
      </c>
      <c r="AH277" s="92">
        <v>1565.2010788409752</v>
      </c>
      <c r="AI277" s="99" t="s">
        <v>837</v>
      </c>
      <c r="AJ277" s="99">
        <v>97.199585454273347</v>
      </c>
      <c r="AK277" s="99">
        <v>102.99922074177201</v>
      </c>
      <c r="AL277" s="99">
        <v>200.2</v>
      </c>
      <c r="AM277" s="99">
        <v>183.22042500000001</v>
      </c>
      <c r="AN277" s="99">
        <v>59.632499999999993</v>
      </c>
      <c r="AO277" s="101">
        <v>3.5187403846153842</v>
      </c>
      <c r="AP277" s="99">
        <v>115.4</v>
      </c>
      <c r="AQ277" s="99">
        <v>142.63249999999999</v>
      </c>
      <c r="AR277" s="99">
        <v>103.26</v>
      </c>
      <c r="AS277" s="99">
        <v>10.1875</v>
      </c>
      <c r="AT277" s="99">
        <v>449.87</v>
      </c>
      <c r="AU277" s="99">
        <v>5.23</v>
      </c>
      <c r="AV277" s="99">
        <v>11.512499999999999</v>
      </c>
      <c r="AW277" s="99">
        <v>4.59</v>
      </c>
      <c r="AX277" s="99">
        <v>23.75</v>
      </c>
      <c r="AY277" s="99">
        <v>49</v>
      </c>
      <c r="AZ277" s="99">
        <v>2.4725000000000001</v>
      </c>
      <c r="BA277" s="99">
        <v>1.1025</v>
      </c>
      <c r="BB277" s="99">
        <v>13.610000000000001</v>
      </c>
      <c r="BC277" s="99">
        <v>28.634999999999998</v>
      </c>
      <c r="BD277" s="99">
        <v>26.817499999999999</v>
      </c>
      <c r="BE277" s="99">
        <v>22.04</v>
      </c>
      <c r="BF277" s="99">
        <v>105.5175</v>
      </c>
      <c r="BG277" s="99">
        <v>8.4312500000000004</v>
      </c>
      <c r="BH277" s="99">
        <v>12.344999999999999</v>
      </c>
      <c r="BI277" s="99">
        <v>22.7075</v>
      </c>
      <c r="BJ277" s="99">
        <v>3.2149999999999999</v>
      </c>
      <c r="BK277" s="99">
        <v>60.444999999999993</v>
      </c>
      <c r="BL277" s="99">
        <v>11.155000000000001</v>
      </c>
      <c r="BM277" s="99">
        <v>9.3725000000000005</v>
      </c>
    </row>
    <row r="278" spans="1:65" x14ac:dyDescent="0.25">
      <c r="A278" s="13">
        <v>5140220830</v>
      </c>
      <c r="B278" s="14" t="s">
        <v>649</v>
      </c>
      <c r="C278" s="14" t="s">
        <v>662</v>
      </c>
      <c r="D278" s="14" t="s">
        <v>663</v>
      </c>
      <c r="E278" s="99">
        <v>11.629999999999999</v>
      </c>
      <c r="F278" s="99">
        <v>4.3462499999999995</v>
      </c>
      <c r="G278" s="99">
        <v>4.7424999999999997</v>
      </c>
      <c r="H278" s="99">
        <v>1.23125</v>
      </c>
      <c r="I278" s="99">
        <v>1.0975000000000001</v>
      </c>
      <c r="J278" s="99">
        <v>2.835</v>
      </c>
      <c r="K278" s="99">
        <v>2.4225000000000003</v>
      </c>
      <c r="L278" s="99">
        <v>1.165</v>
      </c>
      <c r="M278" s="99">
        <v>4.3925000000000001</v>
      </c>
      <c r="N278" s="99">
        <v>3.4762499999999998</v>
      </c>
      <c r="O278" s="99">
        <v>0.54</v>
      </c>
      <c r="P278" s="99">
        <v>1.7037500000000001</v>
      </c>
      <c r="Q278" s="99">
        <v>3.6649999999999996</v>
      </c>
      <c r="R278" s="99">
        <v>3.8374999999999999</v>
      </c>
      <c r="S278" s="99">
        <v>4.5575000000000001</v>
      </c>
      <c r="T278" s="99">
        <v>2.5437500000000002</v>
      </c>
      <c r="U278" s="99">
        <v>4.8774999999999995</v>
      </c>
      <c r="V278" s="99">
        <v>1.2675000000000001</v>
      </c>
      <c r="W278" s="99">
        <v>2.105</v>
      </c>
      <c r="X278" s="99">
        <v>1.8225</v>
      </c>
      <c r="Y278" s="99">
        <v>19.802500000000002</v>
      </c>
      <c r="Z278" s="99">
        <v>4.8949999999999996</v>
      </c>
      <c r="AA278" s="99">
        <v>2.6512500000000001</v>
      </c>
      <c r="AB278" s="99">
        <v>1.0887499999999999</v>
      </c>
      <c r="AC278" s="99">
        <v>2.8025000000000002</v>
      </c>
      <c r="AD278" s="99">
        <v>2.0787500000000003</v>
      </c>
      <c r="AE278" s="92">
        <v>1112.18</v>
      </c>
      <c r="AF278" s="92">
        <v>390074.25</v>
      </c>
      <c r="AG278" s="100">
        <v>5.0849166666667411</v>
      </c>
      <c r="AH278" s="92">
        <v>1593.807858314103</v>
      </c>
      <c r="AI278" s="99">
        <v>211.42534030258383</v>
      </c>
      <c r="AJ278" s="99" t="s">
        <v>837</v>
      </c>
      <c r="AK278" s="99" t="s">
        <v>837</v>
      </c>
      <c r="AL278" s="99">
        <v>211.42534030258383</v>
      </c>
      <c r="AM278" s="99">
        <v>183.29553749999999</v>
      </c>
      <c r="AN278" s="99">
        <v>55.472499999999997</v>
      </c>
      <c r="AO278" s="101">
        <v>3.4667812499999995</v>
      </c>
      <c r="AP278" s="99">
        <v>106.8925</v>
      </c>
      <c r="AQ278" s="99">
        <v>101.9575</v>
      </c>
      <c r="AR278" s="99">
        <v>112.4075</v>
      </c>
      <c r="AS278" s="99">
        <v>9.6474999999999991</v>
      </c>
      <c r="AT278" s="99">
        <v>487.98250000000002</v>
      </c>
      <c r="AU278" s="99">
        <v>5.47</v>
      </c>
      <c r="AV278" s="99">
        <v>12.227500000000001</v>
      </c>
      <c r="AW278" s="99">
        <v>4.6449999999999996</v>
      </c>
      <c r="AX278" s="99">
        <v>18.350000000000001</v>
      </c>
      <c r="AY278" s="99">
        <v>35.424999999999997</v>
      </c>
      <c r="AZ278" s="99">
        <v>2.4550000000000001</v>
      </c>
      <c r="BA278" s="99">
        <v>1.085</v>
      </c>
      <c r="BB278" s="99">
        <v>11.342499999999999</v>
      </c>
      <c r="BC278" s="99">
        <v>27.224999999999998</v>
      </c>
      <c r="BD278" s="99">
        <v>23.315000000000001</v>
      </c>
      <c r="BE278" s="99">
        <v>24.612500000000001</v>
      </c>
      <c r="BF278" s="99">
        <v>95.949999999999989</v>
      </c>
      <c r="BG278" s="99">
        <v>6.3075000000000001</v>
      </c>
      <c r="BH278" s="99">
        <v>11.117500000000001</v>
      </c>
      <c r="BI278" s="99">
        <v>17.344999999999999</v>
      </c>
      <c r="BJ278" s="99">
        <v>2.6524999999999999</v>
      </c>
      <c r="BK278" s="99">
        <v>65.137500000000003</v>
      </c>
      <c r="BL278" s="99">
        <v>11.057500000000001</v>
      </c>
      <c r="BM278" s="99">
        <v>9.4149999999999991</v>
      </c>
    </row>
    <row r="279" spans="1:65" x14ac:dyDescent="0.25">
      <c r="A279" s="13">
        <v>5149020950</v>
      </c>
      <c r="B279" s="14" t="s">
        <v>649</v>
      </c>
      <c r="C279" s="14" t="s">
        <v>667</v>
      </c>
      <c r="D279" s="14" t="s">
        <v>668</v>
      </c>
      <c r="E279" s="99">
        <v>14.4725</v>
      </c>
      <c r="F279" s="99">
        <v>4.6875</v>
      </c>
      <c r="G279" s="99">
        <v>4.8925000000000001</v>
      </c>
      <c r="H279" s="99">
        <v>1.3599999999999999</v>
      </c>
      <c r="I279" s="99">
        <v>1.135</v>
      </c>
      <c r="J279" s="99">
        <v>2.72</v>
      </c>
      <c r="K279" s="99">
        <v>2.9575</v>
      </c>
      <c r="L279" s="99">
        <v>1.3725000000000001</v>
      </c>
      <c r="M279" s="99">
        <v>4.1924999999999999</v>
      </c>
      <c r="N279" s="99">
        <v>3.7225000000000001</v>
      </c>
      <c r="O279" s="99">
        <v>0.60000000000000009</v>
      </c>
      <c r="P279" s="99">
        <v>1.7150000000000001</v>
      </c>
      <c r="Q279" s="99">
        <v>4.01</v>
      </c>
      <c r="R279" s="99">
        <v>3.7874999999999996</v>
      </c>
      <c r="S279" s="99">
        <v>4.8574999999999999</v>
      </c>
      <c r="T279" s="99">
        <v>2.4700000000000002</v>
      </c>
      <c r="U279" s="99">
        <v>4.6999999999999993</v>
      </c>
      <c r="V279" s="99">
        <v>1.2749999999999999</v>
      </c>
      <c r="W279" s="99">
        <v>2.1725000000000003</v>
      </c>
      <c r="X279" s="99">
        <v>1.9249999999999998</v>
      </c>
      <c r="Y279" s="99">
        <v>18.297500000000003</v>
      </c>
      <c r="Z279" s="99">
        <v>4.7300000000000004</v>
      </c>
      <c r="AA279" s="99">
        <v>3.0725000000000002</v>
      </c>
      <c r="AB279" s="99">
        <v>1.0274999999999999</v>
      </c>
      <c r="AC279" s="99">
        <v>3.1499999999999995</v>
      </c>
      <c r="AD279" s="99">
        <v>2.1375000000000002</v>
      </c>
      <c r="AE279" s="92">
        <v>1234.1949999999999</v>
      </c>
      <c r="AF279" s="92">
        <v>432349.5</v>
      </c>
      <c r="AG279" s="100">
        <v>5.0256250000000771</v>
      </c>
      <c r="AH279" s="92">
        <v>1758.5789448315252</v>
      </c>
      <c r="AI279" s="99" t="s">
        <v>837</v>
      </c>
      <c r="AJ279" s="99">
        <v>108.95475102279499</v>
      </c>
      <c r="AK279" s="99">
        <v>86.991895835060959</v>
      </c>
      <c r="AL279" s="99">
        <v>195.94</v>
      </c>
      <c r="AM279" s="99">
        <v>183.22042500000001</v>
      </c>
      <c r="AN279" s="99">
        <v>42.5</v>
      </c>
      <c r="AO279" s="101">
        <v>3.6126249999999995</v>
      </c>
      <c r="AP279" s="99">
        <v>127.5</v>
      </c>
      <c r="AQ279" s="99">
        <v>130.41750000000002</v>
      </c>
      <c r="AR279" s="99">
        <v>163.33250000000001</v>
      </c>
      <c r="AS279" s="99">
        <v>10.497499999999999</v>
      </c>
      <c r="AT279" s="99">
        <v>488.78</v>
      </c>
      <c r="AU279" s="99">
        <v>4.29</v>
      </c>
      <c r="AV279" s="99">
        <v>13.615</v>
      </c>
      <c r="AW279" s="99">
        <v>4.5200000000000005</v>
      </c>
      <c r="AX279" s="99">
        <v>13.125</v>
      </c>
      <c r="AY279" s="99">
        <v>36.3125</v>
      </c>
      <c r="AZ279" s="99">
        <v>3.2149999999999999</v>
      </c>
      <c r="BA279" s="99">
        <v>1.415</v>
      </c>
      <c r="BB279" s="99">
        <v>15.265000000000001</v>
      </c>
      <c r="BC279" s="99">
        <v>50.260000000000005</v>
      </c>
      <c r="BD279" s="99">
        <v>32.8125</v>
      </c>
      <c r="BE279" s="99">
        <v>44.3125</v>
      </c>
      <c r="BF279" s="99">
        <v>129.375</v>
      </c>
      <c r="BG279" s="99">
        <v>16.25</v>
      </c>
      <c r="BH279" s="99">
        <v>10.5625</v>
      </c>
      <c r="BI279" s="99">
        <v>16</v>
      </c>
      <c r="BJ279" s="99">
        <v>2.42</v>
      </c>
      <c r="BK279" s="99">
        <v>85.207499999999996</v>
      </c>
      <c r="BL279" s="99">
        <v>11.510000000000002</v>
      </c>
      <c r="BM279" s="99">
        <v>11.197500000000002</v>
      </c>
    </row>
    <row r="280" spans="1:65" x14ac:dyDescent="0.25">
      <c r="A280" s="13">
        <v>5313380050</v>
      </c>
      <c r="B280" s="14" t="s">
        <v>669</v>
      </c>
      <c r="C280" s="14" t="s">
        <v>670</v>
      </c>
      <c r="D280" s="14" t="s">
        <v>671</v>
      </c>
      <c r="E280" s="99">
        <v>14.920000000000002</v>
      </c>
      <c r="F280" s="99">
        <v>5.9099999999999993</v>
      </c>
      <c r="G280" s="99">
        <v>5.3425000000000002</v>
      </c>
      <c r="H280" s="99">
        <v>1.9624591303010472</v>
      </c>
      <c r="I280" s="99">
        <v>1.2950000000000002</v>
      </c>
      <c r="J280" s="99">
        <v>2.97</v>
      </c>
      <c r="K280" s="99">
        <v>2.7425000000000002</v>
      </c>
      <c r="L280" s="99">
        <v>1.4700000000000002</v>
      </c>
      <c r="M280" s="99">
        <v>4.7625000000000002</v>
      </c>
      <c r="N280" s="99">
        <v>3.6500000000000004</v>
      </c>
      <c r="O280" s="99">
        <v>0.65249999999999997</v>
      </c>
      <c r="P280" s="99">
        <v>1.9250000000000003</v>
      </c>
      <c r="Q280" s="99">
        <v>4.32</v>
      </c>
      <c r="R280" s="99">
        <v>4.2174999999999994</v>
      </c>
      <c r="S280" s="99">
        <v>5.6475</v>
      </c>
      <c r="T280" s="99">
        <v>3.4975000000000001</v>
      </c>
      <c r="U280" s="99">
        <v>5.8875000000000002</v>
      </c>
      <c r="V280" s="99">
        <v>1.6850000000000001</v>
      </c>
      <c r="W280" s="99">
        <v>2.2549999999999999</v>
      </c>
      <c r="X280" s="99">
        <v>2.2800000000000002</v>
      </c>
      <c r="Y280" s="99">
        <v>22.85</v>
      </c>
      <c r="Z280" s="99">
        <v>7.6924999999999999</v>
      </c>
      <c r="AA280" s="99">
        <v>3.8650000000000002</v>
      </c>
      <c r="AB280" s="99">
        <v>1.79</v>
      </c>
      <c r="AC280" s="99">
        <v>3.6425000000000001</v>
      </c>
      <c r="AD280" s="99">
        <v>2.5625</v>
      </c>
      <c r="AE280" s="92">
        <v>1846.76</v>
      </c>
      <c r="AF280" s="92">
        <v>655112</v>
      </c>
      <c r="AG280" s="100">
        <v>5.1840749999999867</v>
      </c>
      <c r="AH280" s="92">
        <v>2720.2583789295486</v>
      </c>
      <c r="AI280" s="99" t="s">
        <v>837</v>
      </c>
      <c r="AJ280" s="99">
        <v>60.057927091911971</v>
      </c>
      <c r="AK280" s="99">
        <v>71.809435696109247</v>
      </c>
      <c r="AL280" s="99">
        <v>131.87</v>
      </c>
      <c r="AM280" s="99">
        <v>198.64346249999997</v>
      </c>
      <c r="AN280" s="99">
        <v>64.797499999999999</v>
      </c>
      <c r="AO280" s="101">
        <v>4.3047500000000003</v>
      </c>
      <c r="AP280" s="99">
        <v>198.4375</v>
      </c>
      <c r="AQ280" s="99">
        <v>150.5625</v>
      </c>
      <c r="AR280" s="99">
        <v>115.505</v>
      </c>
      <c r="AS280" s="99">
        <v>11.67</v>
      </c>
      <c r="AT280" s="99">
        <v>458.10250000000002</v>
      </c>
      <c r="AU280" s="99">
        <v>5.8900000000000006</v>
      </c>
      <c r="AV280" s="99">
        <v>14.237499999999999</v>
      </c>
      <c r="AW280" s="99">
        <v>4.6100000000000003</v>
      </c>
      <c r="AX280" s="99">
        <v>25.392499999999998</v>
      </c>
      <c r="AY280" s="99">
        <v>47.81750000000001</v>
      </c>
      <c r="AZ280" s="99">
        <v>3.6449999999999996</v>
      </c>
      <c r="BA280" s="99">
        <v>1.3374999999999999</v>
      </c>
      <c r="BB280" s="99">
        <v>17.432500000000001</v>
      </c>
      <c r="BC280" s="99">
        <v>52.082499999999996</v>
      </c>
      <c r="BD280" s="99">
        <v>43.207499999999996</v>
      </c>
      <c r="BE280" s="99">
        <v>45.91</v>
      </c>
      <c r="BF280" s="99">
        <v>124.6125</v>
      </c>
      <c r="BG280" s="99">
        <v>16.206666666666667</v>
      </c>
      <c r="BH280" s="99">
        <v>15.335000000000001</v>
      </c>
      <c r="BI280" s="99">
        <v>21.37</v>
      </c>
      <c r="BJ280" s="99">
        <v>3.2575000000000003</v>
      </c>
      <c r="BK280" s="99">
        <v>73.317499999999995</v>
      </c>
      <c r="BL280" s="99">
        <v>11.1175</v>
      </c>
      <c r="BM280" s="99">
        <v>10.775</v>
      </c>
    </row>
    <row r="281" spans="1:65" x14ac:dyDescent="0.25">
      <c r="A281" s="13">
        <v>5342644350</v>
      </c>
      <c r="B281" s="14" t="s">
        <v>669</v>
      </c>
      <c r="C281" s="14" t="s">
        <v>862</v>
      </c>
      <c r="D281" s="14" t="s">
        <v>906</v>
      </c>
      <c r="E281" s="99">
        <v>13.64307698178904</v>
      </c>
      <c r="F281" s="99">
        <v>5.0488310208503773</v>
      </c>
      <c r="G281" s="99">
        <v>5.516085139763109</v>
      </c>
      <c r="H281" s="99">
        <v>2.3219830088558937</v>
      </c>
      <c r="I281" s="99">
        <v>1.4669970597679685</v>
      </c>
      <c r="J281" s="99">
        <v>3.15747546420693</v>
      </c>
      <c r="K281" s="99">
        <v>2.9296791393835226</v>
      </c>
      <c r="L281" s="99">
        <v>1.3402591589254627</v>
      </c>
      <c r="M281" s="99">
        <v>4.4990674333105964</v>
      </c>
      <c r="N281" s="99">
        <v>2.9270567060615464</v>
      </c>
      <c r="O281" s="99">
        <v>0.78271040127530034</v>
      </c>
      <c r="P281" s="99">
        <v>1.8390385738129233</v>
      </c>
      <c r="Q281" s="99">
        <v>4.5270115751076254</v>
      </c>
      <c r="R281" s="99">
        <v>4.2053366758259942</v>
      </c>
      <c r="S281" s="99">
        <v>5.7454907964869681</v>
      </c>
      <c r="T281" s="99">
        <v>3.6523331003289723</v>
      </c>
      <c r="U281" s="99">
        <v>4.985656466480143</v>
      </c>
      <c r="V281" s="99">
        <v>1.7445443579706037</v>
      </c>
      <c r="W281" s="99">
        <v>2.4170471850324105</v>
      </c>
      <c r="X281" s="99">
        <v>2.3889787684960289</v>
      </c>
      <c r="Y281" s="99">
        <v>22.96261295060269</v>
      </c>
      <c r="Z281" s="99">
        <v>6.3903133138490924</v>
      </c>
      <c r="AA281" s="99">
        <v>3.5105928823829879</v>
      </c>
      <c r="AB281" s="99">
        <v>1.7443138098286544</v>
      </c>
      <c r="AC281" s="99">
        <v>3.7631452757072279</v>
      </c>
      <c r="AD281" s="99">
        <v>2.4670882963966658</v>
      </c>
      <c r="AE281" s="92">
        <v>1836.5605314682709</v>
      </c>
      <c r="AF281" s="92">
        <v>790509.68145768123</v>
      </c>
      <c r="AG281" s="100">
        <v>5.1492577220161984</v>
      </c>
      <c r="AH281" s="92">
        <v>3261.9211906618862</v>
      </c>
      <c r="AI281" s="99" t="s">
        <v>837</v>
      </c>
      <c r="AJ281" s="99">
        <v>70.014278315704559</v>
      </c>
      <c r="AK281" s="99">
        <v>86.257280057577304</v>
      </c>
      <c r="AL281" s="99">
        <v>156.27000000000001</v>
      </c>
      <c r="AM281" s="99">
        <v>198.25748810399642</v>
      </c>
      <c r="AN281" s="99">
        <v>53.846683553974557</v>
      </c>
      <c r="AO281" s="101">
        <v>4.5181205478635107</v>
      </c>
      <c r="AP281" s="99">
        <v>228.04778546986273</v>
      </c>
      <c r="AQ281" s="99">
        <v>138.20606471546719</v>
      </c>
      <c r="AR281" s="99">
        <v>122.39032268797965</v>
      </c>
      <c r="AS281" s="99">
        <v>11.968073224571119</v>
      </c>
      <c r="AT281" s="99">
        <v>543.61633989443771</v>
      </c>
      <c r="AU281" s="99">
        <v>5.9328919970666787</v>
      </c>
      <c r="AV281" s="99">
        <v>15.457566396178576</v>
      </c>
      <c r="AW281" s="99">
        <v>5.8223231292148983</v>
      </c>
      <c r="AX281" s="99">
        <v>26.433266776776058</v>
      </c>
      <c r="AY281" s="99">
        <v>54.259099444405152</v>
      </c>
      <c r="AZ281" s="99">
        <v>2.6215961655243669</v>
      </c>
      <c r="BA281" s="99">
        <v>1.2857414233034832</v>
      </c>
      <c r="BB281" s="99">
        <v>17.988050581387384</v>
      </c>
      <c r="BC281" s="99">
        <v>32.208069358503117</v>
      </c>
      <c r="BD281" s="99">
        <v>18.980128604516093</v>
      </c>
      <c r="BE281" s="99">
        <v>33.293137203076832</v>
      </c>
      <c r="BF281" s="99">
        <v>125.16977638641725</v>
      </c>
      <c r="BG281" s="99">
        <v>9.847775533514163</v>
      </c>
      <c r="BH281" s="99">
        <v>14.123881395302311</v>
      </c>
      <c r="BI281" s="99">
        <v>22.130242547786029</v>
      </c>
      <c r="BJ281" s="99">
        <v>3.4767949493305599</v>
      </c>
      <c r="BK281" s="99">
        <v>64.935534535586115</v>
      </c>
      <c r="BL281" s="99">
        <v>11.74689987469209</v>
      </c>
      <c r="BM281" s="99">
        <v>10.850209034912798</v>
      </c>
    </row>
    <row r="282" spans="1:65" x14ac:dyDescent="0.25">
      <c r="A282" s="13">
        <v>5328420740</v>
      </c>
      <c r="B282" s="14" t="s">
        <v>669</v>
      </c>
      <c r="C282" s="14" t="s">
        <v>672</v>
      </c>
      <c r="D282" s="14" t="s">
        <v>673</v>
      </c>
      <c r="E282" s="99">
        <v>13.842499999999999</v>
      </c>
      <c r="F282" s="99">
        <v>4.5674999999999999</v>
      </c>
      <c r="G282" s="99">
        <v>4.7074999999999996</v>
      </c>
      <c r="H282" s="99">
        <v>2.0490738861518323</v>
      </c>
      <c r="I282" s="99">
        <v>1.105</v>
      </c>
      <c r="J282" s="99">
        <v>3.2875000000000001</v>
      </c>
      <c r="K282" s="99">
        <v>2.3925000000000001</v>
      </c>
      <c r="L282" s="99">
        <v>1.3599999999999999</v>
      </c>
      <c r="M282" s="99">
        <v>4.2275</v>
      </c>
      <c r="N282" s="99">
        <v>2.7075</v>
      </c>
      <c r="O282" s="99">
        <v>0.62749999999999995</v>
      </c>
      <c r="P282" s="99">
        <v>1.75</v>
      </c>
      <c r="Q282" s="99">
        <v>3.9750000000000001</v>
      </c>
      <c r="R282" s="99">
        <v>3.71</v>
      </c>
      <c r="S282" s="99">
        <v>5.4475000000000007</v>
      </c>
      <c r="T282" s="99">
        <v>3.1850000000000001</v>
      </c>
      <c r="U282" s="99">
        <v>5.2225000000000001</v>
      </c>
      <c r="V282" s="99">
        <v>1.5</v>
      </c>
      <c r="W282" s="99">
        <v>2.1124999999999998</v>
      </c>
      <c r="X282" s="99">
        <v>2.1025</v>
      </c>
      <c r="Y282" s="99">
        <v>20.7775</v>
      </c>
      <c r="Z282" s="99">
        <v>5.4624999999999995</v>
      </c>
      <c r="AA282" s="99">
        <v>3.0249999999999999</v>
      </c>
      <c r="AB282" s="99">
        <v>1.3925000000000001</v>
      </c>
      <c r="AC282" s="99">
        <v>3.3525</v>
      </c>
      <c r="AD282" s="99">
        <v>2.3424999999999998</v>
      </c>
      <c r="AE282" s="92">
        <v>991.17499999999995</v>
      </c>
      <c r="AF282" s="92">
        <v>517843.75</v>
      </c>
      <c r="AG282" s="100">
        <v>5.1341000000000747</v>
      </c>
      <c r="AH282" s="92">
        <v>2123.2702315669735</v>
      </c>
      <c r="AI282" s="99">
        <v>148.2606882494207</v>
      </c>
      <c r="AJ282" s="99" t="s">
        <v>837</v>
      </c>
      <c r="AK282" s="99" t="s">
        <v>837</v>
      </c>
      <c r="AL282" s="99">
        <v>148.2606882494207</v>
      </c>
      <c r="AM282" s="99">
        <v>204.53699999999998</v>
      </c>
      <c r="AN282" s="99">
        <v>59.265000000000001</v>
      </c>
      <c r="AO282" s="101">
        <v>4.0512499999999996</v>
      </c>
      <c r="AP282" s="99">
        <v>147.02500000000001</v>
      </c>
      <c r="AQ282" s="99">
        <v>171.1575</v>
      </c>
      <c r="AR282" s="99">
        <v>126.32499999999999</v>
      </c>
      <c r="AS282" s="99">
        <v>10.35</v>
      </c>
      <c r="AT282" s="99">
        <v>487.61999999999995</v>
      </c>
      <c r="AU282" s="99">
        <v>5.3650000000000002</v>
      </c>
      <c r="AV282" s="99">
        <v>12.39</v>
      </c>
      <c r="AW282" s="99">
        <v>4.8650000000000002</v>
      </c>
      <c r="AX282" s="99">
        <v>21.774999999999999</v>
      </c>
      <c r="AY282" s="99">
        <v>41.8</v>
      </c>
      <c r="AZ282" s="99">
        <v>2.3924999999999996</v>
      </c>
      <c r="BA282" s="99">
        <v>1.0525</v>
      </c>
      <c r="BB282" s="99">
        <v>15.115</v>
      </c>
      <c r="BC282" s="99">
        <v>17.975000000000001</v>
      </c>
      <c r="BD282" s="99">
        <v>18.6875</v>
      </c>
      <c r="BE282" s="99">
        <v>20.517499999999998</v>
      </c>
      <c r="BF282" s="99">
        <v>97.047499999999999</v>
      </c>
      <c r="BG282" s="99">
        <v>12.499375000000001</v>
      </c>
      <c r="BH282" s="99">
        <v>9.49</v>
      </c>
      <c r="BI282" s="99">
        <v>11.399999999999999</v>
      </c>
      <c r="BJ282" s="99">
        <v>2.3650000000000002</v>
      </c>
      <c r="BK282" s="99">
        <v>68.84</v>
      </c>
      <c r="BL282" s="99">
        <v>10.7925</v>
      </c>
      <c r="BM282" s="99">
        <v>7.79</v>
      </c>
    </row>
    <row r="283" spans="1:65" x14ac:dyDescent="0.25">
      <c r="A283" s="13">
        <v>5342644700</v>
      </c>
      <c r="B283" s="14" t="s">
        <v>669</v>
      </c>
      <c r="C283" s="14" t="s">
        <v>862</v>
      </c>
      <c r="D283" s="14" t="s">
        <v>908</v>
      </c>
      <c r="E283" s="99">
        <v>13.39293653292507</v>
      </c>
      <c r="F283" s="99">
        <v>5.0012902391097889</v>
      </c>
      <c r="G283" s="99">
        <v>5.8352799398940665</v>
      </c>
      <c r="H283" s="99">
        <v>2.3219830088558937</v>
      </c>
      <c r="I283" s="99">
        <v>1.5359163847235107</v>
      </c>
      <c r="J283" s="99">
        <v>3.2153517965447351</v>
      </c>
      <c r="K283" s="99">
        <v>2.91163183462346</v>
      </c>
      <c r="L283" s="99">
        <v>1.3566037828147977</v>
      </c>
      <c r="M283" s="99">
        <v>4.8190442119727726</v>
      </c>
      <c r="N283" s="99">
        <v>3.03640077841442</v>
      </c>
      <c r="O283" s="99">
        <v>0.80029939905676784</v>
      </c>
      <c r="P283" s="99">
        <v>1.8483266474180393</v>
      </c>
      <c r="Q283" s="99">
        <v>4.6765824421266</v>
      </c>
      <c r="R283" s="99">
        <v>4.330869113910353</v>
      </c>
      <c r="S283" s="99">
        <v>5.9129978167927106</v>
      </c>
      <c r="T283" s="99">
        <v>3.8900120439512476</v>
      </c>
      <c r="U283" s="99">
        <v>5.0952313338753115</v>
      </c>
      <c r="V283" s="99">
        <v>1.8998179395700814</v>
      </c>
      <c r="W283" s="99">
        <v>2.4711601817122406</v>
      </c>
      <c r="X283" s="99">
        <v>2.5003294738072848</v>
      </c>
      <c r="Y283" s="99">
        <v>23.541589233913701</v>
      </c>
      <c r="Z283" s="99">
        <v>6.9413441916198639</v>
      </c>
      <c r="AA283" s="99">
        <v>3.6689654936183103</v>
      </c>
      <c r="AB283" s="99">
        <v>1.8606013971505646</v>
      </c>
      <c r="AC283" s="99">
        <v>3.8874000725466171</v>
      </c>
      <c r="AD283" s="99">
        <v>2.5197663383126088</v>
      </c>
      <c r="AE283" s="92">
        <v>1976.5306673692642</v>
      </c>
      <c r="AF283" s="92">
        <v>698204.54915857571</v>
      </c>
      <c r="AG283" s="100">
        <v>4.9767007229539644</v>
      </c>
      <c r="AH283" s="92">
        <v>2815.6626428344348</v>
      </c>
      <c r="AI283" s="99" t="s">
        <v>837</v>
      </c>
      <c r="AJ283" s="99">
        <v>73.413882598192359</v>
      </c>
      <c r="AK283" s="99">
        <v>87.926353092506844</v>
      </c>
      <c r="AL283" s="99">
        <v>161.34</v>
      </c>
      <c r="AM283" s="99">
        <v>200.61940622601773</v>
      </c>
      <c r="AN283" s="99">
        <v>53.603033402146622</v>
      </c>
      <c r="AO283" s="101">
        <v>4.8603517366604754</v>
      </c>
      <c r="AP283" s="99">
        <v>195.27789360822703</v>
      </c>
      <c r="AQ283" s="99">
        <v>136.91854993015903</v>
      </c>
      <c r="AR283" s="99">
        <v>121.62298524166003</v>
      </c>
      <c r="AS283" s="99">
        <v>12.311701249886944</v>
      </c>
      <c r="AT283" s="99">
        <v>357.57326691096375</v>
      </c>
      <c r="AU283" s="99">
        <v>5.5946978278527792</v>
      </c>
      <c r="AV283" s="99">
        <v>14.664870683554033</v>
      </c>
      <c r="AW283" s="99">
        <v>5.103984561324749</v>
      </c>
      <c r="AX283" s="99">
        <v>28.836291029210244</v>
      </c>
      <c r="AY283" s="99">
        <v>35.005870609293638</v>
      </c>
      <c r="AZ283" s="99">
        <v>2.6130007682603527</v>
      </c>
      <c r="BA283" s="99">
        <v>1.4026270072401634</v>
      </c>
      <c r="BB283" s="99">
        <v>23.576110598495596</v>
      </c>
      <c r="BC283" s="99">
        <v>16.582559981577063</v>
      </c>
      <c r="BD283" s="99">
        <v>17.749665953789425</v>
      </c>
      <c r="BE283" s="99">
        <v>25.505042262351271</v>
      </c>
      <c r="BF283" s="99">
        <v>85.70634019380779</v>
      </c>
      <c r="BG283" s="99">
        <v>6.3477119793110033</v>
      </c>
      <c r="BH283" s="99">
        <v>13.237486080148855</v>
      </c>
      <c r="BI283" s="99">
        <v>19.243689171987853</v>
      </c>
      <c r="BJ283" s="99">
        <v>4.5798390322400024</v>
      </c>
      <c r="BK283" s="99">
        <v>52.288206588248123</v>
      </c>
      <c r="BL283" s="99">
        <v>12.035285305331012</v>
      </c>
      <c r="BM283" s="99">
        <v>11.122955844902751</v>
      </c>
    </row>
    <row r="284" spans="1:65" x14ac:dyDescent="0.25">
      <c r="A284" s="13">
        <v>5314740500</v>
      </c>
      <c r="B284" s="14" t="s">
        <v>669</v>
      </c>
      <c r="C284" s="14" t="s">
        <v>847</v>
      </c>
      <c r="D284" s="14" t="s">
        <v>680</v>
      </c>
      <c r="E284" s="99">
        <v>14.555000000000001</v>
      </c>
      <c r="F284" s="99">
        <v>5.5549999999999997</v>
      </c>
      <c r="G284" s="99">
        <v>5.1150000000000002</v>
      </c>
      <c r="H284" s="99">
        <v>1.9395766107984294</v>
      </c>
      <c r="I284" s="99">
        <v>1.4475</v>
      </c>
      <c r="J284" s="99">
        <v>3.46</v>
      </c>
      <c r="K284" s="99">
        <v>2.77</v>
      </c>
      <c r="L284" s="99">
        <v>1.39</v>
      </c>
      <c r="M284" s="99">
        <v>4.2050000000000001</v>
      </c>
      <c r="N284" s="99">
        <v>3.4575</v>
      </c>
      <c r="O284" s="99">
        <v>0.6875</v>
      </c>
      <c r="P284" s="99">
        <v>1.8025000000000002</v>
      </c>
      <c r="Q284" s="99">
        <v>4.5625</v>
      </c>
      <c r="R284" s="99">
        <v>4.1624999999999996</v>
      </c>
      <c r="S284" s="99">
        <v>5.6</v>
      </c>
      <c r="T284" s="99">
        <v>3.62</v>
      </c>
      <c r="U284" s="99">
        <v>5.57</v>
      </c>
      <c r="V284" s="99">
        <v>1.6975</v>
      </c>
      <c r="W284" s="99">
        <v>2.2725</v>
      </c>
      <c r="X284" s="99">
        <v>2.2124999999999999</v>
      </c>
      <c r="Y284" s="99">
        <v>21.844999999999999</v>
      </c>
      <c r="Z284" s="99">
        <v>5.3375000000000004</v>
      </c>
      <c r="AA284" s="99">
        <v>3.5475000000000003</v>
      </c>
      <c r="AB284" s="99">
        <v>1.8275000000000001</v>
      </c>
      <c r="AC284" s="99">
        <v>3.6050000000000004</v>
      </c>
      <c r="AD284" s="99">
        <v>2.4224999999999999</v>
      </c>
      <c r="AE284" s="92">
        <v>2051.2075</v>
      </c>
      <c r="AF284" s="92">
        <v>577162.75</v>
      </c>
      <c r="AG284" s="100">
        <v>5.1603333333333126</v>
      </c>
      <c r="AH284" s="92">
        <v>2378.6200460851537</v>
      </c>
      <c r="AI284" s="99" t="s">
        <v>837</v>
      </c>
      <c r="AJ284" s="99">
        <v>57.855610195122594</v>
      </c>
      <c r="AK284" s="99">
        <v>71.911008027572279</v>
      </c>
      <c r="AL284" s="99">
        <v>129.76999999999998</v>
      </c>
      <c r="AM284" s="99">
        <v>200.10528750000003</v>
      </c>
      <c r="AN284" s="99">
        <v>75.152500000000003</v>
      </c>
      <c r="AO284" s="101">
        <v>4.5277500000000002</v>
      </c>
      <c r="AP284" s="99">
        <v>171.24</v>
      </c>
      <c r="AQ284" s="99">
        <v>214.2825</v>
      </c>
      <c r="AR284" s="99">
        <v>131.61750000000001</v>
      </c>
      <c r="AS284" s="99">
        <v>11.350000000000001</v>
      </c>
      <c r="AT284" s="99">
        <v>422.59</v>
      </c>
      <c r="AU284" s="99">
        <v>6.6524999999999999</v>
      </c>
      <c r="AV284" s="99">
        <v>13.6325</v>
      </c>
      <c r="AW284" s="99">
        <v>4.6974999999999998</v>
      </c>
      <c r="AX284" s="99">
        <v>26.622499999999999</v>
      </c>
      <c r="AY284" s="99">
        <v>55.817499999999995</v>
      </c>
      <c r="AZ284" s="99">
        <v>3.1125000000000003</v>
      </c>
      <c r="BA284" s="99">
        <v>1.1224999999999998</v>
      </c>
      <c r="BB284" s="99">
        <v>18.547500000000003</v>
      </c>
      <c r="BC284" s="99">
        <v>50.585000000000008</v>
      </c>
      <c r="BD284" s="99">
        <v>42.5625</v>
      </c>
      <c r="BE284" s="99">
        <v>49.9375</v>
      </c>
      <c r="BF284" s="99">
        <v>154.83250000000001</v>
      </c>
      <c r="BG284" s="99">
        <v>16.206666666666667</v>
      </c>
      <c r="BH284" s="99">
        <v>12.792499999999999</v>
      </c>
      <c r="BI284" s="99">
        <v>17.4375</v>
      </c>
      <c r="BJ284" s="99">
        <v>3.7625000000000002</v>
      </c>
      <c r="BK284" s="99">
        <v>73.12</v>
      </c>
      <c r="BL284" s="99">
        <v>11.989999999999998</v>
      </c>
      <c r="BM284" s="99">
        <v>9.8049999999999997</v>
      </c>
    </row>
    <row r="285" spans="1:65" x14ac:dyDescent="0.25">
      <c r="A285" s="13">
        <v>5334180690</v>
      </c>
      <c r="B285" s="14" t="s">
        <v>669</v>
      </c>
      <c r="C285" s="14" t="s">
        <v>674</v>
      </c>
      <c r="D285" s="14" t="s">
        <v>675</v>
      </c>
      <c r="E285" s="99">
        <v>12.631935832778836</v>
      </c>
      <c r="F285" s="99">
        <v>5.198808350999176</v>
      </c>
      <c r="G285" s="99">
        <v>4.8423799161506906</v>
      </c>
      <c r="H285" s="99">
        <v>1.7869825604639176</v>
      </c>
      <c r="I285" s="99">
        <v>1.5182849626919703</v>
      </c>
      <c r="J285" s="99">
        <v>2.6555104475122731</v>
      </c>
      <c r="K285" s="99">
        <v>2.3448716547632276</v>
      </c>
      <c r="L285" s="99">
        <v>1.583511762306226</v>
      </c>
      <c r="M285" s="99">
        <v>4.0208882012385816</v>
      </c>
      <c r="N285" s="99">
        <v>2.4780557530399006</v>
      </c>
      <c r="O285" s="99">
        <v>0.7089231871687518</v>
      </c>
      <c r="P285" s="99">
        <v>1.7256039276558695</v>
      </c>
      <c r="Q285" s="99">
        <v>2.9421887735075973</v>
      </c>
      <c r="R285" s="99">
        <v>3.8683747332730336</v>
      </c>
      <c r="S285" s="99">
        <v>5.6240422192279329</v>
      </c>
      <c r="T285" s="99">
        <v>3.3436517150558709</v>
      </c>
      <c r="U285" s="99">
        <v>4.4402919931987714</v>
      </c>
      <c r="V285" s="99">
        <v>1.2760005055730514</v>
      </c>
      <c r="W285" s="99">
        <v>2.3809781186050638</v>
      </c>
      <c r="X285" s="99">
        <v>3.140376434421531</v>
      </c>
      <c r="Y285" s="99">
        <v>19.21156975374949</v>
      </c>
      <c r="Z285" s="99">
        <v>4.7690870244447972</v>
      </c>
      <c r="AA285" s="99">
        <v>3.2618020625694601</v>
      </c>
      <c r="AB285" s="99">
        <v>1.2426659687277506</v>
      </c>
      <c r="AC285" s="99">
        <v>3.1091934443261047</v>
      </c>
      <c r="AD285" s="99">
        <v>2.173856822800587</v>
      </c>
      <c r="AE285" s="92">
        <v>1697.8570100145539</v>
      </c>
      <c r="AF285" s="92">
        <v>421032.28553869511</v>
      </c>
      <c r="AG285" s="100">
        <v>5.4779311980500482</v>
      </c>
      <c r="AH285" s="92">
        <v>1805.594653549605</v>
      </c>
      <c r="AI285" s="99">
        <v>124.19269556055373</v>
      </c>
      <c r="AJ285" s="99" t="s">
        <v>837</v>
      </c>
      <c r="AK285" s="99" t="s">
        <v>837</v>
      </c>
      <c r="AL285" s="99">
        <v>124.19269556055373</v>
      </c>
      <c r="AM285" s="99">
        <v>188.76007899938463</v>
      </c>
      <c r="AN285" s="99">
        <v>59.808865854076437</v>
      </c>
      <c r="AO285" s="101">
        <v>4.4810526493566742</v>
      </c>
      <c r="AP285" s="99">
        <v>172.76466315170262</v>
      </c>
      <c r="AQ285" s="99">
        <v>183.39018338048635</v>
      </c>
      <c r="AR285" s="99">
        <v>110.20994094915888</v>
      </c>
      <c r="AS285" s="99">
        <v>11.64415996359639</v>
      </c>
      <c r="AT285" s="99">
        <v>484.95908431861989</v>
      </c>
      <c r="AU285" s="99">
        <v>5.4478393554699824</v>
      </c>
      <c r="AV285" s="99">
        <v>15.353334942809015</v>
      </c>
      <c r="AW285" s="99">
        <v>8.1932727507474876</v>
      </c>
      <c r="AX285" s="99">
        <v>20.329745297065603</v>
      </c>
      <c r="AY285" s="99">
        <v>30.287648121326249</v>
      </c>
      <c r="AZ285" s="99">
        <v>3.1031862760401694</v>
      </c>
      <c r="BA285" s="99">
        <v>1.1327130327229149</v>
      </c>
      <c r="BB285" s="99">
        <v>15.008851575895701</v>
      </c>
      <c r="BC285" s="99">
        <v>17.879134495159981</v>
      </c>
      <c r="BD285" s="99">
        <v>13.511076267922865</v>
      </c>
      <c r="BE285" s="99">
        <v>30.218098272752172</v>
      </c>
      <c r="BF285" s="99">
        <v>79.235323811376404</v>
      </c>
      <c r="BG285" s="99">
        <v>14.093583188072163</v>
      </c>
      <c r="BH285" s="99">
        <v>10.715901043522203</v>
      </c>
      <c r="BI285" s="99">
        <v>15.926776274635518</v>
      </c>
      <c r="BJ285" s="99">
        <v>2.2928875941631044</v>
      </c>
      <c r="BK285" s="99">
        <v>70.286543399964586</v>
      </c>
      <c r="BL285" s="99">
        <v>12.991816614268762</v>
      </c>
      <c r="BM285" s="99">
        <v>9.2405658310687482</v>
      </c>
    </row>
    <row r="286" spans="1:65" x14ac:dyDescent="0.25">
      <c r="A286" s="13">
        <v>5334580720</v>
      </c>
      <c r="B286" s="14" t="s">
        <v>669</v>
      </c>
      <c r="C286" s="14" t="s">
        <v>676</v>
      </c>
      <c r="D286" s="14" t="s">
        <v>677</v>
      </c>
      <c r="E286" s="99">
        <v>16.522500000000001</v>
      </c>
      <c r="F286" s="99">
        <v>5.5375000000000005</v>
      </c>
      <c r="G286" s="99">
        <v>5.25</v>
      </c>
      <c r="H286" s="99">
        <v>2.0276148627486914</v>
      </c>
      <c r="I286" s="99">
        <v>1.3725000000000001</v>
      </c>
      <c r="J286" s="99">
        <v>3.6300000000000003</v>
      </c>
      <c r="K286" s="99">
        <v>2.8024999999999998</v>
      </c>
      <c r="L286" s="99">
        <v>1.4325000000000001</v>
      </c>
      <c r="M286" s="99">
        <v>4.7625000000000002</v>
      </c>
      <c r="N286" s="99">
        <v>3.0750000000000002</v>
      </c>
      <c r="O286" s="99">
        <v>0.77749999999999997</v>
      </c>
      <c r="P286" s="99">
        <v>2.1750000000000003</v>
      </c>
      <c r="Q286" s="99">
        <v>4.93</v>
      </c>
      <c r="R286" s="99">
        <v>4.3875000000000002</v>
      </c>
      <c r="S286" s="99">
        <v>5.98</v>
      </c>
      <c r="T286" s="99">
        <v>4.3950000000000005</v>
      </c>
      <c r="U286" s="99">
        <v>5.54</v>
      </c>
      <c r="V286" s="99">
        <v>1.6375000000000002</v>
      </c>
      <c r="W286" s="99">
        <v>2.1074999999999999</v>
      </c>
      <c r="X286" s="99">
        <v>2.2975000000000003</v>
      </c>
      <c r="Y286" s="99">
        <v>21.520000000000003</v>
      </c>
      <c r="Z286" s="99">
        <v>8.48</v>
      </c>
      <c r="AA286" s="99">
        <v>3.7275</v>
      </c>
      <c r="AB286" s="99">
        <v>1.8199999999999998</v>
      </c>
      <c r="AC286" s="99">
        <v>3.5300000000000002</v>
      </c>
      <c r="AD286" s="99">
        <v>2.5674999999999999</v>
      </c>
      <c r="AE286" s="92">
        <v>1833.8325</v>
      </c>
      <c r="AF286" s="92">
        <v>641230.5</v>
      </c>
      <c r="AG286" s="100">
        <v>5.1569500000000028</v>
      </c>
      <c r="AH286" s="92">
        <v>2641.1439774031187</v>
      </c>
      <c r="AI286" s="99" t="s">
        <v>837</v>
      </c>
      <c r="AJ286" s="99">
        <v>60.057927091911971</v>
      </c>
      <c r="AK286" s="99">
        <v>71.809435696109247</v>
      </c>
      <c r="AL286" s="99">
        <v>131.87</v>
      </c>
      <c r="AM286" s="99">
        <v>200.03924999999998</v>
      </c>
      <c r="AN286" s="99">
        <v>63.432499999999997</v>
      </c>
      <c r="AO286" s="101">
        <v>4.3203750000000003</v>
      </c>
      <c r="AP286" s="99">
        <v>139.15</v>
      </c>
      <c r="AQ286" s="99">
        <v>160.75</v>
      </c>
      <c r="AR286" s="99">
        <v>149.745</v>
      </c>
      <c r="AS286" s="99">
        <v>11.505000000000001</v>
      </c>
      <c r="AT286" s="99">
        <v>461.59000000000003</v>
      </c>
      <c r="AU286" s="99">
        <v>5.4350000000000005</v>
      </c>
      <c r="AV286" s="99">
        <v>13.91</v>
      </c>
      <c r="AW286" s="99">
        <v>4.6074999999999999</v>
      </c>
      <c r="AX286" s="99">
        <v>26.7925</v>
      </c>
      <c r="AY286" s="99">
        <v>44.174999999999997</v>
      </c>
      <c r="AZ286" s="99">
        <v>3.645</v>
      </c>
      <c r="BA286" s="99">
        <v>1.2349999999999999</v>
      </c>
      <c r="BB286" s="99">
        <v>21.0075</v>
      </c>
      <c r="BC286" s="99">
        <v>42.975000000000001</v>
      </c>
      <c r="BD286" s="99">
        <v>45.5</v>
      </c>
      <c r="BE286" s="99">
        <v>46</v>
      </c>
      <c r="BF286" s="99">
        <v>117.82250000000001</v>
      </c>
      <c r="BG286" s="99">
        <v>16.206666666666667</v>
      </c>
      <c r="BH286" s="99">
        <v>12.165000000000001</v>
      </c>
      <c r="BI286" s="99">
        <v>17.16</v>
      </c>
      <c r="BJ286" s="99">
        <v>3.1775000000000002</v>
      </c>
      <c r="BK286" s="99">
        <v>64.007500000000007</v>
      </c>
      <c r="BL286" s="99">
        <v>12.082500000000001</v>
      </c>
      <c r="BM286" s="99">
        <v>11.42</v>
      </c>
    </row>
    <row r="287" spans="1:65" x14ac:dyDescent="0.25">
      <c r="A287" s="13">
        <v>5336500700</v>
      </c>
      <c r="B287" s="14" t="s">
        <v>669</v>
      </c>
      <c r="C287" s="14" t="s">
        <v>678</v>
      </c>
      <c r="D287" s="14" t="s">
        <v>679</v>
      </c>
      <c r="E287" s="99">
        <v>16.23</v>
      </c>
      <c r="F287" s="99">
        <v>5.8325000000000005</v>
      </c>
      <c r="G287" s="99">
        <v>5.28</v>
      </c>
      <c r="H287" s="99">
        <v>2.2448744524607331</v>
      </c>
      <c r="I287" s="99">
        <v>1.2675000000000001</v>
      </c>
      <c r="J287" s="99">
        <v>2.9</v>
      </c>
      <c r="K287" s="99">
        <v>2.6950000000000003</v>
      </c>
      <c r="L287" s="99">
        <v>1.3975</v>
      </c>
      <c r="M287" s="99">
        <v>4.5199999999999996</v>
      </c>
      <c r="N287" s="99">
        <v>3.5724999999999998</v>
      </c>
      <c r="O287" s="99">
        <v>0.69500000000000006</v>
      </c>
      <c r="P287" s="99">
        <v>2.21</v>
      </c>
      <c r="Q287" s="99">
        <v>4.8174999999999999</v>
      </c>
      <c r="R287" s="99">
        <v>4.0674999999999999</v>
      </c>
      <c r="S287" s="99">
        <v>6.0400000000000009</v>
      </c>
      <c r="T287" s="99">
        <v>4.1174999999999997</v>
      </c>
      <c r="U287" s="99">
        <v>5.5575000000000001</v>
      </c>
      <c r="V287" s="99">
        <v>1.7850000000000001</v>
      </c>
      <c r="W287" s="99">
        <v>2.4325000000000001</v>
      </c>
      <c r="X287" s="99">
        <v>2.3025000000000002</v>
      </c>
      <c r="Y287" s="99">
        <v>21.347500000000004</v>
      </c>
      <c r="Z287" s="99">
        <v>5.8675000000000006</v>
      </c>
      <c r="AA287" s="99">
        <v>3.2875000000000001</v>
      </c>
      <c r="AB287" s="99">
        <v>1.7275</v>
      </c>
      <c r="AC287" s="99">
        <v>3.1324999999999998</v>
      </c>
      <c r="AD287" s="99">
        <v>2.6225000000000001</v>
      </c>
      <c r="AE287" s="92">
        <v>1701.4825000000001</v>
      </c>
      <c r="AF287" s="92">
        <v>554230</v>
      </c>
      <c r="AG287" s="100">
        <v>5.1178500000000611</v>
      </c>
      <c r="AH287" s="92">
        <v>2279.2564528948838</v>
      </c>
      <c r="AI287" s="99" t="s">
        <v>837</v>
      </c>
      <c r="AJ287" s="99">
        <v>66.949729539351821</v>
      </c>
      <c r="AK287" s="99">
        <v>86.825856756716831</v>
      </c>
      <c r="AL287" s="99">
        <v>153.78</v>
      </c>
      <c r="AM287" s="99">
        <v>204.8789625</v>
      </c>
      <c r="AN287" s="99">
        <v>71.39</v>
      </c>
      <c r="AO287" s="101">
        <v>4.4262499999999996</v>
      </c>
      <c r="AP287" s="99">
        <v>237.11500000000001</v>
      </c>
      <c r="AQ287" s="99">
        <v>141.495</v>
      </c>
      <c r="AR287" s="99">
        <v>151.66750000000002</v>
      </c>
      <c r="AS287" s="99">
        <v>11.58</v>
      </c>
      <c r="AT287" s="99">
        <v>441.61250000000001</v>
      </c>
      <c r="AU287" s="99">
        <v>5.9349999999999996</v>
      </c>
      <c r="AV287" s="99">
        <v>13.764999999999999</v>
      </c>
      <c r="AW287" s="99">
        <v>4.9725000000000001</v>
      </c>
      <c r="AX287" s="99">
        <v>31.375</v>
      </c>
      <c r="AY287" s="99">
        <v>39.097500000000004</v>
      </c>
      <c r="AZ287" s="99">
        <v>3.3149999999999999</v>
      </c>
      <c r="BA287" s="99">
        <v>1.1599999999999999</v>
      </c>
      <c r="BB287" s="99">
        <v>19.855</v>
      </c>
      <c r="BC287" s="99">
        <v>45.142499999999998</v>
      </c>
      <c r="BD287" s="99">
        <v>32.762499999999996</v>
      </c>
      <c r="BE287" s="99">
        <v>40.195</v>
      </c>
      <c r="BF287" s="99">
        <v>110.25</v>
      </c>
      <c r="BG287" s="99">
        <v>13.332500000000001</v>
      </c>
      <c r="BH287" s="99">
        <v>12.1225</v>
      </c>
      <c r="BI287" s="99">
        <v>17.4175</v>
      </c>
      <c r="BJ287" s="99">
        <v>2.9275000000000002</v>
      </c>
      <c r="BK287" s="99">
        <v>65.247500000000002</v>
      </c>
      <c r="BL287" s="99">
        <v>11</v>
      </c>
      <c r="BM287" s="99">
        <v>10.835000000000001</v>
      </c>
    </row>
    <row r="288" spans="1:65" x14ac:dyDescent="0.25">
      <c r="A288" s="13">
        <v>5342644800</v>
      </c>
      <c r="B288" s="14" t="s">
        <v>669</v>
      </c>
      <c r="C288" s="14" t="s">
        <v>862</v>
      </c>
      <c r="D288" s="14" t="s">
        <v>681</v>
      </c>
      <c r="E288" s="99">
        <v>16.587499999999999</v>
      </c>
      <c r="F288" s="99">
        <v>5.5950000000000006</v>
      </c>
      <c r="G288" s="99">
        <v>5.6400000000000006</v>
      </c>
      <c r="H288" s="99">
        <v>2.4939536810078535</v>
      </c>
      <c r="I288" s="99">
        <v>1.52</v>
      </c>
      <c r="J288" s="99">
        <v>3.4775</v>
      </c>
      <c r="K288" s="99">
        <v>2.8849999999999998</v>
      </c>
      <c r="L288" s="99">
        <v>1.5449999999999999</v>
      </c>
      <c r="M288" s="99">
        <v>5.1124999999999998</v>
      </c>
      <c r="N288" s="99">
        <v>3.8650000000000002</v>
      </c>
      <c r="O288" s="99">
        <v>0.75</v>
      </c>
      <c r="P288" s="99">
        <v>2.0874999999999999</v>
      </c>
      <c r="Q288" s="99">
        <v>5.0675000000000008</v>
      </c>
      <c r="R288" s="99">
        <v>4.5175000000000001</v>
      </c>
      <c r="S288" s="99">
        <v>6.6749999999999998</v>
      </c>
      <c r="T288" s="99">
        <v>3.6775000000000002</v>
      </c>
      <c r="U288" s="99">
        <v>5.8349999999999991</v>
      </c>
      <c r="V288" s="99">
        <v>2.0049999999999999</v>
      </c>
      <c r="W288" s="99">
        <v>2.625</v>
      </c>
      <c r="X288" s="99">
        <v>2.58</v>
      </c>
      <c r="Y288" s="99">
        <v>23.254999999999999</v>
      </c>
      <c r="Z288" s="99">
        <v>8.8424999999999994</v>
      </c>
      <c r="AA288" s="99">
        <v>3.7949999999999999</v>
      </c>
      <c r="AB288" s="99">
        <v>2.14</v>
      </c>
      <c r="AC288" s="99">
        <v>4.0324999999999998</v>
      </c>
      <c r="AD288" s="99">
        <v>2.7025000000000001</v>
      </c>
      <c r="AE288" s="92">
        <v>3087.5574999999999</v>
      </c>
      <c r="AF288" s="92">
        <v>957831.75</v>
      </c>
      <c r="AG288" s="100">
        <v>5.024599999999972</v>
      </c>
      <c r="AH288" s="92">
        <v>3897.8951202314956</v>
      </c>
      <c r="AI288" s="99">
        <v>189.85118279728974</v>
      </c>
      <c r="AJ288" s="99" t="s">
        <v>837</v>
      </c>
      <c r="AK288" s="99" t="s">
        <v>837</v>
      </c>
      <c r="AL288" s="99">
        <v>189.85118279728974</v>
      </c>
      <c r="AM288" s="99">
        <v>200.10528750000003</v>
      </c>
      <c r="AN288" s="99">
        <v>67.752499999999998</v>
      </c>
      <c r="AO288" s="101">
        <v>4.7534999999999998</v>
      </c>
      <c r="AP288" s="99">
        <v>176.33749999999998</v>
      </c>
      <c r="AQ288" s="99">
        <v>190</v>
      </c>
      <c r="AR288" s="99">
        <v>144.95750000000001</v>
      </c>
      <c r="AS288" s="99">
        <v>12.305</v>
      </c>
      <c r="AT288" s="99">
        <v>436.41250000000002</v>
      </c>
      <c r="AU288" s="99">
        <v>6.0775000000000006</v>
      </c>
      <c r="AV288" s="99">
        <v>13.482499999999998</v>
      </c>
      <c r="AW288" s="99">
        <v>5.7200000000000006</v>
      </c>
      <c r="AX288" s="99">
        <v>41.0075</v>
      </c>
      <c r="AY288" s="99">
        <v>66.075000000000003</v>
      </c>
      <c r="AZ288" s="99">
        <v>4.0449999999999999</v>
      </c>
      <c r="BA288" s="99">
        <v>1.2875000000000001</v>
      </c>
      <c r="BB288" s="99">
        <v>22.765000000000001</v>
      </c>
      <c r="BC288" s="99">
        <v>42.27</v>
      </c>
      <c r="BD288" s="99">
        <v>39.814999999999998</v>
      </c>
      <c r="BE288" s="99">
        <v>47.045000000000002</v>
      </c>
      <c r="BF288" s="99">
        <v>101.50749999999999</v>
      </c>
      <c r="BG288" s="99">
        <v>19.061666666666667</v>
      </c>
      <c r="BH288" s="99">
        <v>14.29</v>
      </c>
      <c r="BI288" s="99">
        <v>22.9575</v>
      </c>
      <c r="BJ288" s="99">
        <v>4.0274999999999999</v>
      </c>
      <c r="BK288" s="99">
        <v>80.0625</v>
      </c>
      <c r="BL288" s="99">
        <v>12.655000000000001</v>
      </c>
      <c r="BM288" s="99">
        <v>13.73</v>
      </c>
    </row>
    <row r="289" spans="1:65" x14ac:dyDescent="0.25">
      <c r="A289" s="13">
        <v>5344060840</v>
      </c>
      <c r="B289" s="14" t="s">
        <v>669</v>
      </c>
      <c r="C289" s="14" t="s">
        <v>682</v>
      </c>
      <c r="D289" s="14" t="s">
        <v>683</v>
      </c>
      <c r="E289" s="99">
        <v>14.415000000000001</v>
      </c>
      <c r="F289" s="99">
        <v>5.7525000000000004</v>
      </c>
      <c r="G289" s="99">
        <v>5.0924999999999994</v>
      </c>
      <c r="H289" s="99">
        <v>1.5148525483900523</v>
      </c>
      <c r="I289" s="99">
        <v>1.3425</v>
      </c>
      <c r="J289" s="99">
        <v>3.05</v>
      </c>
      <c r="K289" s="99">
        <v>2.66</v>
      </c>
      <c r="L289" s="99">
        <v>1.3425</v>
      </c>
      <c r="M289" s="99">
        <v>4.38</v>
      </c>
      <c r="N289" s="99">
        <v>3.2650000000000001</v>
      </c>
      <c r="O289" s="99">
        <v>0.72250000000000003</v>
      </c>
      <c r="P289" s="99">
        <v>1.6550000000000002</v>
      </c>
      <c r="Q289" s="99">
        <v>3.7600000000000002</v>
      </c>
      <c r="R289" s="99">
        <v>3.875</v>
      </c>
      <c r="S289" s="99">
        <v>5.4975000000000005</v>
      </c>
      <c r="T289" s="99">
        <v>4.01</v>
      </c>
      <c r="U289" s="99">
        <v>5.0274999999999999</v>
      </c>
      <c r="V289" s="99">
        <v>1.5950000000000002</v>
      </c>
      <c r="W289" s="99">
        <v>2.1875</v>
      </c>
      <c r="X289" s="99">
        <v>2.2749999999999999</v>
      </c>
      <c r="Y289" s="99">
        <v>21.824999999999999</v>
      </c>
      <c r="Z289" s="99">
        <v>6.09</v>
      </c>
      <c r="AA289" s="99">
        <v>3.6625000000000001</v>
      </c>
      <c r="AB289" s="99">
        <v>1.8875</v>
      </c>
      <c r="AC289" s="99">
        <v>3.2450000000000001</v>
      </c>
      <c r="AD289" s="99">
        <v>2.3774999999999999</v>
      </c>
      <c r="AE289" s="92">
        <v>1211.5250000000001</v>
      </c>
      <c r="AF289" s="92">
        <v>497599.25</v>
      </c>
      <c r="AG289" s="100">
        <v>5.0840000000000352</v>
      </c>
      <c r="AH289" s="92">
        <v>2031.5229416308316</v>
      </c>
      <c r="AI289" s="99" t="s">
        <v>837</v>
      </c>
      <c r="AJ289" s="99">
        <v>60.775833055655383</v>
      </c>
      <c r="AK289" s="99">
        <v>98.392195702819976</v>
      </c>
      <c r="AL289" s="99">
        <v>159.17000000000002</v>
      </c>
      <c r="AM289" s="99">
        <v>198.94346250000001</v>
      </c>
      <c r="AN289" s="99">
        <v>52.394999999999996</v>
      </c>
      <c r="AO289" s="101">
        <v>4.0366249999999999</v>
      </c>
      <c r="AP289" s="99">
        <v>165.83250000000001</v>
      </c>
      <c r="AQ289" s="99">
        <v>160.625</v>
      </c>
      <c r="AR289" s="99">
        <v>119</v>
      </c>
      <c r="AS289" s="99">
        <v>10.7475</v>
      </c>
      <c r="AT289" s="99">
        <v>475.75</v>
      </c>
      <c r="AU289" s="99">
        <v>6.3275000000000006</v>
      </c>
      <c r="AV289" s="99">
        <v>13.09</v>
      </c>
      <c r="AW289" s="99">
        <v>4.6150000000000002</v>
      </c>
      <c r="AX289" s="99">
        <v>26.56</v>
      </c>
      <c r="AY289" s="99">
        <v>51.5</v>
      </c>
      <c r="AZ289" s="99">
        <v>2.8849999999999998</v>
      </c>
      <c r="BA289" s="99">
        <v>1.1949999999999998</v>
      </c>
      <c r="BB289" s="99">
        <v>17.3325</v>
      </c>
      <c r="BC289" s="99">
        <v>25.975000000000001</v>
      </c>
      <c r="BD289" s="99">
        <v>23.3125</v>
      </c>
      <c r="BE289" s="99">
        <v>30.412500000000001</v>
      </c>
      <c r="BF289" s="99">
        <v>87.502499999999998</v>
      </c>
      <c r="BG289" s="99">
        <v>9.5412500000000016</v>
      </c>
      <c r="BH289" s="99">
        <v>13.3725</v>
      </c>
      <c r="BI289" s="99">
        <v>21.137499999999999</v>
      </c>
      <c r="BJ289" s="99">
        <v>2.7175000000000002</v>
      </c>
      <c r="BK289" s="99">
        <v>55</v>
      </c>
      <c r="BL289" s="99">
        <v>10.515000000000001</v>
      </c>
      <c r="BM289" s="99">
        <v>9.6624999999999996</v>
      </c>
    </row>
    <row r="290" spans="1:65" x14ac:dyDescent="0.25">
      <c r="A290" s="13">
        <v>5345104880</v>
      </c>
      <c r="B290" s="14" t="s">
        <v>669</v>
      </c>
      <c r="C290" s="14" t="s">
        <v>886</v>
      </c>
      <c r="D290" s="14" t="s">
        <v>887</v>
      </c>
      <c r="E290" s="99">
        <v>14.597293271409013</v>
      </c>
      <c r="F290" s="99">
        <v>5.2036724890736021</v>
      </c>
      <c r="G290" s="99">
        <v>5.1439078004211432</v>
      </c>
      <c r="H290" s="99">
        <v>2.2464923617260677</v>
      </c>
      <c r="I290" s="99">
        <v>1.3351341660047615</v>
      </c>
      <c r="J290" s="99">
        <v>3.8651229417673467</v>
      </c>
      <c r="K290" s="99">
        <v>2.6856655631839077</v>
      </c>
      <c r="L290" s="99">
        <v>1.5062049726096567</v>
      </c>
      <c r="M290" s="99">
        <v>4.540890128426696</v>
      </c>
      <c r="N290" s="99">
        <v>2.9814471192089131</v>
      </c>
      <c r="O290" s="99">
        <v>0.71125011558014306</v>
      </c>
      <c r="P290" s="99">
        <v>1.8952839654477973</v>
      </c>
      <c r="Q290" s="99">
        <v>4.7987419322225762</v>
      </c>
      <c r="R290" s="99">
        <v>4.3446448515428777</v>
      </c>
      <c r="S290" s="99">
        <v>6.7933547281028792</v>
      </c>
      <c r="T290" s="99">
        <v>3.8701381811870252</v>
      </c>
      <c r="U290" s="99">
        <v>5.8601387912787999</v>
      </c>
      <c r="V290" s="99">
        <v>1.9747528453181418</v>
      </c>
      <c r="W290" s="99">
        <v>2.6607085864377571</v>
      </c>
      <c r="X290" s="99">
        <v>2.292490005758518</v>
      </c>
      <c r="Y290" s="99">
        <v>22.513136654848822</v>
      </c>
      <c r="Z290" s="99">
        <v>7.8574684913208523</v>
      </c>
      <c r="AA290" s="99">
        <v>4.4320517703753985</v>
      </c>
      <c r="AB290" s="99">
        <v>1.943701799392578</v>
      </c>
      <c r="AC290" s="99">
        <v>4.1479315860613628</v>
      </c>
      <c r="AD290" s="99">
        <v>2.6059268108122056</v>
      </c>
      <c r="AE290" s="92">
        <v>2143.1448574098786</v>
      </c>
      <c r="AF290" s="92">
        <v>598184.60315205669</v>
      </c>
      <c r="AG290" s="100">
        <v>4.9555019761796819</v>
      </c>
      <c r="AH290" s="92">
        <v>2407.4996959181963</v>
      </c>
      <c r="AI290" s="99" t="s">
        <v>837</v>
      </c>
      <c r="AJ290" s="99">
        <v>67.583357104583413</v>
      </c>
      <c r="AK290" s="99">
        <v>98.444233561504149</v>
      </c>
      <c r="AL290" s="99">
        <v>166.01999999999998</v>
      </c>
      <c r="AM290" s="99">
        <v>203.89081037121284</v>
      </c>
      <c r="AN290" s="99">
        <v>75.281434012151209</v>
      </c>
      <c r="AO290" s="101">
        <v>4.2967277734554425</v>
      </c>
      <c r="AP290" s="99">
        <v>158.63662495099737</v>
      </c>
      <c r="AQ290" s="99">
        <v>178.50772101465358</v>
      </c>
      <c r="AR290" s="99">
        <v>136.94835617606986</v>
      </c>
      <c r="AS290" s="99">
        <v>13.091727114638589</v>
      </c>
      <c r="AT290" s="99">
        <v>500.51935919835978</v>
      </c>
      <c r="AU290" s="99">
        <v>6.0014995882085955</v>
      </c>
      <c r="AV290" s="99">
        <v>14.078593211854409</v>
      </c>
      <c r="AW290" s="99">
        <v>6.2334647058926276</v>
      </c>
      <c r="AX290" s="99">
        <v>25.108797183586866</v>
      </c>
      <c r="AY290" s="99">
        <v>44.139486699456938</v>
      </c>
      <c r="AZ290" s="99">
        <v>3.7609668103645539</v>
      </c>
      <c r="BA290" s="99">
        <v>1.1978998780377119</v>
      </c>
      <c r="BB290" s="99">
        <v>23.701937320128241</v>
      </c>
      <c r="BC290" s="99">
        <v>54.522789220794678</v>
      </c>
      <c r="BD290" s="99">
        <v>34.074864548913737</v>
      </c>
      <c r="BE290" s="99">
        <v>48.795339353223227</v>
      </c>
      <c r="BF290" s="99">
        <v>79.271587303441066</v>
      </c>
      <c r="BG290" s="99">
        <v>5.7304339908474029</v>
      </c>
      <c r="BH290" s="99">
        <v>12.65171800213758</v>
      </c>
      <c r="BI290" s="99">
        <v>16.90312414695142</v>
      </c>
      <c r="BJ290" s="99">
        <v>3.7825680820145342</v>
      </c>
      <c r="BK290" s="99">
        <v>69.520302949524194</v>
      </c>
      <c r="BL290" s="99">
        <v>11.701751273960484</v>
      </c>
      <c r="BM290" s="99">
        <v>9.5887520558208621</v>
      </c>
    </row>
    <row r="291" spans="1:65" x14ac:dyDescent="0.25">
      <c r="A291" s="13">
        <v>5348300915</v>
      </c>
      <c r="B291" s="14" t="s">
        <v>669</v>
      </c>
      <c r="C291" s="14" t="s">
        <v>684</v>
      </c>
      <c r="D291" s="14" t="s">
        <v>685</v>
      </c>
      <c r="E291" s="99">
        <v>14.990224828598578</v>
      </c>
      <c r="F291" s="99">
        <v>5.1789149148546478</v>
      </c>
      <c r="G291" s="99">
        <v>4.5907714468309315</v>
      </c>
      <c r="H291" s="99">
        <v>1.6839073531877862</v>
      </c>
      <c r="I291" s="99">
        <v>1.0562372672730178</v>
      </c>
      <c r="J291" s="99">
        <v>2.5151557450946278</v>
      </c>
      <c r="K291" s="99">
        <v>2.2068280231423287</v>
      </c>
      <c r="L291" s="99">
        <v>1.3834646380600764</v>
      </c>
      <c r="M291" s="99">
        <v>4.4259927254181486</v>
      </c>
      <c r="N291" s="99">
        <v>2.5242147502214252</v>
      </c>
      <c r="O291" s="99">
        <v>0.68463209978171724</v>
      </c>
      <c r="P291" s="99">
        <v>1.7856364533858424</v>
      </c>
      <c r="Q291" s="99">
        <v>3.2699640279832551</v>
      </c>
      <c r="R291" s="99">
        <v>3.5472989315063042</v>
      </c>
      <c r="S291" s="99">
        <v>5.8291234033127024</v>
      </c>
      <c r="T291" s="99">
        <v>3.4251713859436919</v>
      </c>
      <c r="U291" s="99">
        <v>5.3964316185672105</v>
      </c>
      <c r="V291" s="99">
        <v>1.279587502879342</v>
      </c>
      <c r="W291" s="99">
        <v>2.0689270691459596</v>
      </c>
      <c r="X291" s="99">
        <v>1.8180215106109263</v>
      </c>
      <c r="Y291" s="99">
        <v>21.814445903588531</v>
      </c>
      <c r="Z291" s="99">
        <v>5.6809554201237678</v>
      </c>
      <c r="AA291" s="99">
        <v>2.7578938240153694</v>
      </c>
      <c r="AB291" s="99">
        <v>1.4546971313346369</v>
      </c>
      <c r="AC291" s="99">
        <v>3.2139386034928932</v>
      </c>
      <c r="AD291" s="99">
        <v>2.3813811650613266</v>
      </c>
      <c r="AE291" s="92">
        <v>1338.9109205844134</v>
      </c>
      <c r="AF291" s="92">
        <v>459644.07501517877</v>
      </c>
      <c r="AG291" s="100">
        <v>5.2944473537538226</v>
      </c>
      <c r="AH291" s="92">
        <v>1865.4096843616148</v>
      </c>
      <c r="AI291" s="99" t="s">
        <v>837</v>
      </c>
      <c r="AJ291" s="99">
        <v>31.914418019337813</v>
      </c>
      <c r="AK291" s="99">
        <v>69.854485376183206</v>
      </c>
      <c r="AL291" s="99">
        <v>101.75999999999999</v>
      </c>
      <c r="AM291" s="99">
        <v>195.66336799432713</v>
      </c>
      <c r="AN291" s="99">
        <v>58.410364854513304</v>
      </c>
      <c r="AO291" s="101">
        <v>4.2559252814989428</v>
      </c>
      <c r="AP291" s="99">
        <v>175.01064037348934</v>
      </c>
      <c r="AQ291" s="99">
        <v>177.12618358084671</v>
      </c>
      <c r="AR291" s="99">
        <v>130.0735997789198</v>
      </c>
      <c r="AS291" s="99">
        <v>11.239128121614565</v>
      </c>
      <c r="AT291" s="99">
        <v>450.88751680450747</v>
      </c>
      <c r="AU291" s="99">
        <v>5.0353728029667533</v>
      </c>
      <c r="AV291" s="99">
        <v>13.839702143105704</v>
      </c>
      <c r="AW291" s="99">
        <v>7.8088166718784029</v>
      </c>
      <c r="AX291" s="99">
        <v>20.10642038906887</v>
      </c>
      <c r="AY291" s="99">
        <v>41.195587773052608</v>
      </c>
      <c r="AZ291" s="99">
        <v>3.0133420958165873</v>
      </c>
      <c r="BA291" s="99">
        <v>1.1279005061840683</v>
      </c>
      <c r="BB291" s="99">
        <v>13.183843623007277</v>
      </c>
      <c r="BC291" s="99">
        <v>28.895038870832995</v>
      </c>
      <c r="BD291" s="99">
        <v>23.959994454920601</v>
      </c>
      <c r="BE291" s="99">
        <v>28.93630690789616</v>
      </c>
      <c r="BF291" s="99">
        <v>97.199855004023291</v>
      </c>
      <c r="BG291" s="99">
        <v>9.1275457754087608</v>
      </c>
      <c r="BH291" s="99">
        <v>14.731515959754192</v>
      </c>
      <c r="BI291" s="99">
        <v>24.39703430415484</v>
      </c>
      <c r="BJ291" s="99">
        <v>3.3034700002503921</v>
      </c>
      <c r="BK291" s="99">
        <v>62.556653193117882</v>
      </c>
      <c r="BL291" s="99">
        <v>10.902884694125213</v>
      </c>
      <c r="BM291" s="99">
        <v>7.5589657081717174</v>
      </c>
    </row>
    <row r="292" spans="1:65" x14ac:dyDescent="0.25">
      <c r="A292" s="13">
        <v>5349420950</v>
      </c>
      <c r="B292" s="14" t="s">
        <v>669</v>
      </c>
      <c r="C292" s="14" t="s">
        <v>686</v>
      </c>
      <c r="D292" s="14" t="s">
        <v>687</v>
      </c>
      <c r="E292" s="99">
        <v>13.2225</v>
      </c>
      <c r="F292" s="99">
        <v>4.4950000000000001</v>
      </c>
      <c r="G292" s="99">
        <v>4.99</v>
      </c>
      <c r="H292" s="99">
        <v>1.8045410834947644</v>
      </c>
      <c r="I292" s="99">
        <v>1.1524999999999999</v>
      </c>
      <c r="J292" s="99">
        <v>2.79</v>
      </c>
      <c r="K292" s="99">
        <v>2.5024999999999999</v>
      </c>
      <c r="L292" s="99">
        <v>1.3299999999999998</v>
      </c>
      <c r="M292" s="99">
        <v>4.57</v>
      </c>
      <c r="N292" s="99">
        <v>3.4024999999999999</v>
      </c>
      <c r="O292" s="99">
        <v>0.65</v>
      </c>
      <c r="P292" s="99">
        <v>1.5775000000000001</v>
      </c>
      <c r="Q292" s="99">
        <v>3.6724999999999994</v>
      </c>
      <c r="R292" s="99">
        <v>3.6974999999999998</v>
      </c>
      <c r="S292" s="99">
        <v>5.5674999999999999</v>
      </c>
      <c r="T292" s="99">
        <v>2.875</v>
      </c>
      <c r="U292" s="99">
        <v>4.9375</v>
      </c>
      <c r="V292" s="99">
        <v>1.5649999999999999</v>
      </c>
      <c r="W292" s="99">
        <v>2.165</v>
      </c>
      <c r="X292" s="99">
        <v>2.1225000000000005</v>
      </c>
      <c r="Y292" s="99">
        <v>20.63</v>
      </c>
      <c r="Z292" s="99">
        <v>5.4625000000000004</v>
      </c>
      <c r="AA292" s="99">
        <v>3.4000000000000004</v>
      </c>
      <c r="AB292" s="99">
        <v>1.5950000000000002</v>
      </c>
      <c r="AC292" s="99">
        <v>3.14</v>
      </c>
      <c r="AD292" s="99">
        <v>2.1875</v>
      </c>
      <c r="AE292" s="92">
        <v>971.375</v>
      </c>
      <c r="AF292" s="92">
        <v>449750</v>
      </c>
      <c r="AG292" s="100">
        <v>5.3390476190476353</v>
      </c>
      <c r="AH292" s="92">
        <v>1893.3973639437445</v>
      </c>
      <c r="AI292" s="99" t="s">
        <v>837</v>
      </c>
      <c r="AJ292" s="99">
        <v>61.623919801551096</v>
      </c>
      <c r="AK292" s="99">
        <v>74.192760549832727</v>
      </c>
      <c r="AL292" s="99">
        <v>135.81</v>
      </c>
      <c r="AM292" s="99">
        <v>188.35646249999999</v>
      </c>
      <c r="AN292" s="99">
        <v>66.637500000000003</v>
      </c>
      <c r="AO292" s="101">
        <v>4.2456250000000004</v>
      </c>
      <c r="AP292" s="99">
        <v>191.6925</v>
      </c>
      <c r="AQ292" s="99">
        <v>124.08750000000001</v>
      </c>
      <c r="AR292" s="99">
        <v>121.08499999999999</v>
      </c>
      <c r="AS292" s="99">
        <v>10.9925</v>
      </c>
      <c r="AT292" s="99">
        <v>416.43</v>
      </c>
      <c r="AU292" s="99">
        <v>5.0950000000000006</v>
      </c>
      <c r="AV292" s="99">
        <v>13.2425</v>
      </c>
      <c r="AW292" s="99">
        <v>4.5274999999999999</v>
      </c>
      <c r="AX292" s="99">
        <v>26.5</v>
      </c>
      <c r="AY292" s="99">
        <v>35.75</v>
      </c>
      <c r="AZ292" s="99">
        <v>2.9925000000000002</v>
      </c>
      <c r="BA292" s="99">
        <v>1.1975</v>
      </c>
      <c r="BB292" s="99">
        <v>23.647499999999997</v>
      </c>
      <c r="BC292" s="99">
        <v>32.895000000000003</v>
      </c>
      <c r="BD292" s="99">
        <v>24.537500000000001</v>
      </c>
      <c r="BE292" s="99">
        <v>33.982500000000002</v>
      </c>
      <c r="BF292" s="99">
        <v>92.795000000000002</v>
      </c>
      <c r="BG292" s="99">
        <v>11.539166666666667</v>
      </c>
      <c r="BH292" s="99">
        <v>13.625</v>
      </c>
      <c r="BI292" s="99">
        <v>14.625</v>
      </c>
      <c r="BJ292" s="99">
        <v>2.8724999999999996</v>
      </c>
      <c r="BK292" s="99">
        <v>60.1875</v>
      </c>
      <c r="BL292" s="99">
        <v>10.725</v>
      </c>
      <c r="BM292" s="99">
        <v>8.2424999999999997</v>
      </c>
    </row>
    <row r="293" spans="1:65" x14ac:dyDescent="0.25">
      <c r="A293" s="13">
        <v>5416620200</v>
      </c>
      <c r="B293" s="14" t="s">
        <v>688</v>
      </c>
      <c r="C293" s="14" t="s">
        <v>848</v>
      </c>
      <c r="D293" s="14" t="s">
        <v>849</v>
      </c>
      <c r="E293" s="99">
        <v>12.758706042410028</v>
      </c>
      <c r="F293" s="99">
        <v>5.4432079279061281</v>
      </c>
      <c r="G293" s="99">
        <v>5.0047804190430609</v>
      </c>
      <c r="H293" s="99">
        <v>1.2632659460342199</v>
      </c>
      <c r="I293" s="99">
        <v>1.0560630686234982</v>
      </c>
      <c r="J293" s="99">
        <v>2.8928446525712688</v>
      </c>
      <c r="K293" s="99">
        <v>3.1410411352286172</v>
      </c>
      <c r="L293" s="99">
        <v>1.2647386942375345</v>
      </c>
      <c r="M293" s="99">
        <v>4.4690473380921762</v>
      </c>
      <c r="N293" s="99">
        <v>3.8986665143828922</v>
      </c>
      <c r="O293" s="99">
        <v>0.67551014527144648</v>
      </c>
      <c r="P293" s="99">
        <v>1.6283047115623128</v>
      </c>
      <c r="Q293" s="99">
        <v>3.6133876106987342</v>
      </c>
      <c r="R293" s="99">
        <v>4.1047838881743193</v>
      </c>
      <c r="S293" s="99">
        <v>5.7448562737728546</v>
      </c>
      <c r="T293" s="99">
        <v>3.4510687900854395</v>
      </c>
      <c r="U293" s="99">
        <v>5.0276283736808125</v>
      </c>
      <c r="V293" s="99">
        <v>1.3275371883817488</v>
      </c>
      <c r="W293" s="99">
        <v>2.0569686306331683</v>
      </c>
      <c r="X293" s="99">
        <v>1.7683665832723863</v>
      </c>
      <c r="Y293" s="99">
        <v>20.349246423519297</v>
      </c>
      <c r="Z293" s="99">
        <v>6.3960478610292775</v>
      </c>
      <c r="AA293" s="99">
        <v>3.2923925832984104</v>
      </c>
      <c r="AB293" s="99">
        <v>1.6666424532590502</v>
      </c>
      <c r="AC293" s="99">
        <v>3.3211614587583167</v>
      </c>
      <c r="AD293" s="99">
        <v>2.3175730450612302</v>
      </c>
      <c r="AE293" s="92">
        <v>931.41269745925047</v>
      </c>
      <c r="AF293" s="92">
        <v>246548.93317185732</v>
      </c>
      <c r="AG293" s="100">
        <v>5.7679011024887892</v>
      </c>
      <c r="AH293" s="92">
        <v>1092.1611368522242</v>
      </c>
      <c r="AI293" s="99" t="s">
        <v>837</v>
      </c>
      <c r="AJ293" s="99">
        <v>83.341899385291455</v>
      </c>
      <c r="AK293" s="99">
        <v>96.274231953531057</v>
      </c>
      <c r="AL293" s="99">
        <v>179.61</v>
      </c>
      <c r="AM293" s="99">
        <v>182.30067598149324</v>
      </c>
      <c r="AN293" s="99">
        <v>80.29375930642577</v>
      </c>
      <c r="AO293" s="101">
        <v>3.6884159179385909</v>
      </c>
      <c r="AP293" s="99">
        <v>149.55828331604536</v>
      </c>
      <c r="AQ293" s="99">
        <v>154.58358515840033</v>
      </c>
      <c r="AR293" s="99">
        <v>106.70740309971973</v>
      </c>
      <c r="AS293" s="99">
        <v>9.8114174737149558</v>
      </c>
      <c r="AT293" s="99">
        <v>342.86712207163396</v>
      </c>
      <c r="AU293" s="99">
        <v>5.259946870350376</v>
      </c>
      <c r="AV293" s="99">
        <v>10.713525833119657</v>
      </c>
      <c r="AW293" s="99">
        <v>4.8634532229078591</v>
      </c>
      <c r="AX293" s="99">
        <v>19.944459958934889</v>
      </c>
      <c r="AY293" s="99">
        <v>41.707795899052883</v>
      </c>
      <c r="AZ293" s="99">
        <v>2.830703155829525</v>
      </c>
      <c r="BA293" s="99">
        <v>1.17098298912952</v>
      </c>
      <c r="BB293" s="99">
        <v>15.132909026591824</v>
      </c>
      <c r="BC293" s="99">
        <v>34.154961719899163</v>
      </c>
      <c r="BD293" s="99">
        <v>23.371300613210209</v>
      </c>
      <c r="BE293" s="99">
        <v>26.232230374850975</v>
      </c>
      <c r="BF293" s="99">
        <v>78.3585436038517</v>
      </c>
      <c r="BG293" s="99">
        <v>7.8594509843652354</v>
      </c>
      <c r="BH293" s="99">
        <v>11.467521039556093</v>
      </c>
      <c r="BI293" s="99">
        <v>14.117158101157253</v>
      </c>
      <c r="BJ293" s="99">
        <v>2.6570734865107681</v>
      </c>
      <c r="BK293" s="99">
        <v>93.694738450476876</v>
      </c>
      <c r="BL293" s="99">
        <v>10.123257924685188</v>
      </c>
      <c r="BM293" s="99">
        <v>11.974038556789859</v>
      </c>
    </row>
    <row r="294" spans="1:65" x14ac:dyDescent="0.25">
      <c r="A294" s="13">
        <v>5434060550</v>
      </c>
      <c r="B294" s="14" t="s">
        <v>688</v>
      </c>
      <c r="C294" s="14" t="s">
        <v>689</v>
      </c>
      <c r="D294" s="14" t="s">
        <v>690</v>
      </c>
      <c r="E294" s="99">
        <v>12.3825</v>
      </c>
      <c r="F294" s="99">
        <v>5.4799999999999995</v>
      </c>
      <c r="G294" s="99">
        <v>4.7249999999999996</v>
      </c>
      <c r="H294" s="99">
        <v>1.2949999999999999</v>
      </c>
      <c r="I294" s="99">
        <v>1.0274999999999999</v>
      </c>
      <c r="J294" s="99">
        <v>2.62</v>
      </c>
      <c r="K294" s="99">
        <v>2.8324999999999996</v>
      </c>
      <c r="L294" s="99">
        <v>1.2949999999999999</v>
      </c>
      <c r="M294" s="99">
        <v>3.9950000000000001</v>
      </c>
      <c r="N294" s="99">
        <v>4.6499999999999995</v>
      </c>
      <c r="O294" s="99">
        <v>0.64000000000000012</v>
      </c>
      <c r="P294" s="99">
        <v>1.6625000000000001</v>
      </c>
      <c r="Q294" s="99">
        <v>3.3674999999999997</v>
      </c>
      <c r="R294" s="99">
        <v>4.0949999999999998</v>
      </c>
      <c r="S294" s="99">
        <v>5.5225</v>
      </c>
      <c r="T294" s="99">
        <v>3.3475000000000001</v>
      </c>
      <c r="U294" s="99">
        <v>4.5824999999999996</v>
      </c>
      <c r="V294" s="99">
        <v>1.3425</v>
      </c>
      <c r="W294" s="99">
        <v>1.9950000000000001</v>
      </c>
      <c r="X294" s="99">
        <v>1.74</v>
      </c>
      <c r="Y294" s="99">
        <v>19.142499999999998</v>
      </c>
      <c r="Z294" s="99">
        <v>5.7</v>
      </c>
      <c r="AA294" s="99">
        <v>3.0450000000000004</v>
      </c>
      <c r="AB294" s="99">
        <v>1.51</v>
      </c>
      <c r="AC294" s="99">
        <v>3.3075000000000001</v>
      </c>
      <c r="AD294" s="99">
        <v>2.3025000000000002</v>
      </c>
      <c r="AE294" s="92">
        <v>887.96249999999998</v>
      </c>
      <c r="AF294" s="92">
        <v>372087</v>
      </c>
      <c r="AG294" s="100">
        <v>5.779374999999991</v>
      </c>
      <c r="AH294" s="92">
        <v>1642.3965668764222</v>
      </c>
      <c r="AI294" s="99" t="s">
        <v>837</v>
      </c>
      <c r="AJ294" s="99">
        <v>69.466148866001561</v>
      </c>
      <c r="AK294" s="99">
        <v>89.073532615531064</v>
      </c>
      <c r="AL294" s="99">
        <v>158.54</v>
      </c>
      <c r="AM294" s="99">
        <v>183.95782500000001</v>
      </c>
      <c r="AN294" s="99">
        <v>49.860000000000007</v>
      </c>
      <c r="AO294" s="101">
        <v>3.8066249999999995</v>
      </c>
      <c r="AP294" s="99">
        <v>133.69749999999999</v>
      </c>
      <c r="AQ294" s="99">
        <v>137.45249999999999</v>
      </c>
      <c r="AR294" s="99">
        <v>102.80749999999999</v>
      </c>
      <c r="AS294" s="99">
        <v>9.7850000000000001</v>
      </c>
      <c r="AT294" s="99">
        <v>392.06</v>
      </c>
      <c r="AU294" s="99">
        <v>5.7874999999999996</v>
      </c>
      <c r="AV294" s="99">
        <v>10.39</v>
      </c>
      <c r="AW294" s="99">
        <v>4.5200000000000005</v>
      </c>
      <c r="AX294" s="99">
        <v>28.75</v>
      </c>
      <c r="AY294" s="99">
        <v>46.875</v>
      </c>
      <c r="AZ294" s="99">
        <v>3.0674999999999999</v>
      </c>
      <c r="BA294" s="99">
        <v>1.0925</v>
      </c>
      <c r="BB294" s="99">
        <v>18.844999999999999</v>
      </c>
      <c r="BC294" s="99">
        <v>32.33</v>
      </c>
      <c r="BD294" s="99">
        <v>26.867500000000003</v>
      </c>
      <c r="BE294" s="99">
        <v>24.927500000000002</v>
      </c>
      <c r="BF294" s="99">
        <v>67.5</v>
      </c>
      <c r="BG294" s="99">
        <v>7.4166666666666679</v>
      </c>
      <c r="BH294" s="99">
        <v>10.19</v>
      </c>
      <c r="BI294" s="99">
        <v>16.25</v>
      </c>
      <c r="BJ294" s="99">
        <v>2.3725000000000001</v>
      </c>
      <c r="BK294" s="99">
        <v>66.5</v>
      </c>
      <c r="BL294" s="99">
        <v>10.067500000000001</v>
      </c>
      <c r="BM294" s="99">
        <v>11.5025</v>
      </c>
    </row>
    <row r="295" spans="1:65" x14ac:dyDescent="0.25">
      <c r="A295" s="13">
        <v>5520740250</v>
      </c>
      <c r="B295" s="14" t="s">
        <v>691</v>
      </c>
      <c r="C295" s="14" t="s">
        <v>692</v>
      </c>
      <c r="D295" s="14" t="s">
        <v>693</v>
      </c>
      <c r="E295" s="99">
        <v>15.687499999999996</v>
      </c>
      <c r="F295" s="99">
        <v>5.2650000000000006</v>
      </c>
      <c r="G295" s="99">
        <v>4.8825000000000003</v>
      </c>
      <c r="H295" s="99">
        <v>1.9350000000000001</v>
      </c>
      <c r="I295" s="99">
        <v>1.0575000000000001</v>
      </c>
      <c r="J295" s="99">
        <v>2.915</v>
      </c>
      <c r="K295" s="99">
        <v>2.4674999999999998</v>
      </c>
      <c r="L295" s="99">
        <v>1.37</v>
      </c>
      <c r="M295" s="99">
        <v>3.94</v>
      </c>
      <c r="N295" s="99">
        <v>3.1</v>
      </c>
      <c r="O295" s="99">
        <v>0.69</v>
      </c>
      <c r="P295" s="99">
        <v>1.8075000000000001</v>
      </c>
      <c r="Q295" s="99">
        <v>3.6500000000000004</v>
      </c>
      <c r="R295" s="99">
        <v>3.8075000000000001</v>
      </c>
      <c r="S295" s="99">
        <v>5.1475</v>
      </c>
      <c r="T295" s="99">
        <v>3.1974999999999998</v>
      </c>
      <c r="U295" s="99">
        <v>4.25</v>
      </c>
      <c r="V295" s="99">
        <v>1.34</v>
      </c>
      <c r="W295" s="99">
        <v>2.09</v>
      </c>
      <c r="X295" s="99">
        <v>1.8025</v>
      </c>
      <c r="Y295" s="99">
        <v>18.475000000000001</v>
      </c>
      <c r="Z295" s="99">
        <v>5.74</v>
      </c>
      <c r="AA295" s="99">
        <v>3.3174999999999999</v>
      </c>
      <c r="AB295" s="99">
        <v>1.54</v>
      </c>
      <c r="AC295" s="99">
        <v>3.5300000000000002</v>
      </c>
      <c r="AD295" s="99">
        <v>2.2450000000000001</v>
      </c>
      <c r="AE295" s="92">
        <v>1358.2075</v>
      </c>
      <c r="AF295" s="92">
        <v>366487.5</v>
      </c>
      <c r="AG295" s="100">
        <v>5.4696249999999917</v>
      </c>
      <c r="AH295" s="92">
        <v>1567.8463247842533</v>
      </c>
      <c r="AI295" s="99" t="s">
        <v>837</v>
      </c>
      <c r="AJ295" s="99">
        <v>103.4633525815898</v>
      </c>
      <c r="AK295" s="99">
        <v>88.605147801932503</v>
      </c>
      <c r="AL295" s="99">
        <v>192.07</v>
      </c>
      <c r="AM295" s="99">
        <v>195.41835</v>
      </c>
      <c r="AN295" s="99">
        <v>60.157499999999999</v>
      </c>
      <c r="AO295" s="101">
        <v>3.5753750000000002</v>
      </c>
      <c r="AP295" s="99">
        <v>135.625</v>
      </c>
      <c r="AQ295" s="99">
        <v>172.81</v>
      </c>
      <c r="AR295" s="99">
        <v>101.8325</v>
      </c>
      <c r="AS295" s="99">
        <v>10.795</v>
      </c>
      <c r="AT295" s="99">
        <v>486.05499999999995</v>
      </c>
      <c r="AU295" s="99">
        <v>4.9275000000000002</v>
      </c>
      <c r="AV295" s="99">
        <v>12.557499999999999</v>
      </c>
      <c r="AW295" s="99">
        <v>4.7949999999999999</v>
      </c>
      <c r="AX295" s="99">
        <v>19.824999999999999</v>
      </c>
      <c r="AY295" s="99">
        <v>39.704999999999998</v>
      </c>
      <c r="AZ295" s="99">
        <v>2.9824999999999999</v>
      </c>
      <c r="BA295" s="99">
        <v>1.355</v>
      </c>
      <c r="BB295" s="99">
        <v>15.172500000000001</v>
      </c>
      <c r="BC295" s="99">
        <v>44.015000000000001</v>
      </c>
      <c r="BD295" s="99">
        <v>35.237499999999997</v>
      </c>
      <c r="BE295" s="99">
        <v>43.429999999999993</v>
      </c>
      <c r="BF295" s="99">
        <v>103.61000000000001</v>
      </c>
      <c r="BG295" s="99">
        <v>14.633333333333333</v>
      </c>
      <c r="BH295" s="99">
        <v>9.625</v>
      </c>
      <c r="BI295" s="99">
        <v>15.5</v>
      </c>
      <c r="BJ295" s="99">
        <v>3.605</v>
      </c>
      <c r="BK295" s="99">
        <v>63.252499999999998</v>
      </c>
      <c r="BL295" s="99">
        <v>8.4924999999999997</v>
      </c>
      <c r="BM295" s="99">
        <v>11.9825</v>
      </c>
    </row>
    <row r="296" spans="1:65" x14ac:dyDescent="0.25">
      <c r="A296" s="13">
        <v>5522540275</v>
      </c>
      <c r="B296" s="14" t="s">
        <v>691</v>
      </c>
      <c r="C296" s="14" t="s">
        <v>694</v>
      </c>
      <c r="D296" s="14" t="s">
        <v>695</v>
      </c>
      <c r="E296" s="99">
        <v>14.895</v>
      </c>
      <c r="F296" s="99">
        <v>5.0374999999999996</v>
      </c>
      <c r="G296" s="99">
        <v>5.0199999999999996</v>
      </c>
      <c r="H296" s="99">
        <v>1.4525000000000001</v>
      </c>
      <c r="I296" s="99">
        <v>1.085</v>
      </c>
      <c r="J296" s="99">
        <v>2.7225000000000001</v>
      </c>
      <c r="K296" s="99">
        <v>2.7225000000000001</v>
      </c>
      <c r="L296" s="99">
        <v>1.1850000000000001</v>
      </c>
      <c r="M296" s="99">
        <v>4.2824999999999998</v>
      </c>
      <c r="N296" s="99">
        <v>3.1900000000000004</v>
      </c>
      <c r="O296" s="99">
        <v>0.58250000000000002</v>
      </c>
      <c r="P296" s="99">
        <v>1.81</v>
      </c>
      <c r="Q296" s="99">
        <v>4.0374999999999996</v>
      </c>
      <c r="R296" s="99">
        <v>4.0999999999999996</v>
      </c>
      <c r="S296" s="99">
        <v>5.4625000000000004</v>
      </c>
      <c r="T296" s="99">
        <v>3.42</v>
      </c>
      <c r="U296" s="99">
        <v>4.8600000000000003</v>
      </c>
      <c r="V296" s="99">
        <v>1.3374999999999999</v>
      </c>
      <c r="W296" s="99">
        <v>2.1749999999999998</v>
      </c>
      <c r="X296" s="99">
        <v>1.8149999999999999</v>
      </c>
      <c r="Y296" s="99">
        <v>19.232500000000002</v>
      </c>
      <c r="Z296" s="99">
        <v>5.5500000000000007</v>
      </c>
      <c r="AA296" s="99">
        <v>3.1550000000000002</v>
      </c>
      <c r="AB296" s="99">
        <v>1.2999999999999998</v>
      </c>
      <c r="AC296" s="99">
        <v>2.9699999999999998</v>
      </c>
      <c r="AD296" s="99">
        <v>2.2450000000000001</v>
      </c>
      <c r="AE296" s="92">
        <v>911.13749999999993</v>
      </c>
      <c r="AF296" s="92">
        <v>311578.25</v>
      </c>
      <c r="AG296" s="100">
        <v>5.2087500000000659</v>
      </c>
      <c r="AH296" s="92">
        <v>1288.0331064039501</v>
      </c>
      <c r="AI296" s="99" t="s">
        <v>837</v>
      </c>
      <c r="AJ296" s="99">
        <v>99.064735971489654</v>
      </c>
      <c r="AK296" s="99">
        <v>104.06605516966282</v>
      </c>
      <c r="AL296" s="99">
        <v>203.13</v>
      </c>
      <c r="AM296" s="99">
        <v>186.61803750000001</v>
      </c>
      <c r="AN296" s="99">
        <v>63.447499999999998</v>
      </c>
      <c r="AO296" s="101">
        <v>3.5636249999999996</v>
      </c>
      <c r="AP296" s="99">
        <v>129.79249999999999</v>
      </c>
      <c r="AQ296" s="99">
        <v>203.33250000000001</v>
      </c>
      <c r="AR296" s="99">
        <v>103.25</v>
      </c>
      <c r="AS296" s="99">
        <v>10.202500000000001</v>
      </c>
      <c r="AT296" s="99">
        <v>485.47500000000002</v>
      </c>
      <c r="AU296" s="99">
        <v>4.9399999999999995</v>
      </c>
      <c r="AV296" s="99">
        <v>10.86</v>
      </c>
      <c r="AW296" s="99">
        <v>4.74</v>
      </c>
      <c r="AX296" s="99">
        <v>22.8125</v>
      </c>
      <c r="AY296" s="99">
        <v>28.8125</v>
      </c>
      <c r="AZ296" s="99">
        <v>2.7675000000000001</v>
      </c>
      <c r="BA296" s="99">
        <v>1.1349999999999998</v>
      </c>
      <c r="BB296" s="99">
        <v>19.545000000000002</v>
      </c>
      <c r="BC296" s="99">
        <v>33.682499999999997</v>
      </c>
      <c r="BD296" s="99">
        <v>32.914999999999999</v>
      </c>
      <c r="BE296" s="99">
        <v>37.590000000000003</v>
      </c>
      <c r="BF296" s="99">
        <v>99.740000000000009</v>
      </c>
      <c r="BG296" s="99">
        <v>6.3093750000000011</v>
      </c>
      <c r="BH296" s="99">
        <v>7.5824999999999996</v>
      </c>
      <c r="BI296" s="99">
        <v>10.8325</v>
      </c>
      <c r="BJ296" s="99">
        <v>2.8924999999999996</v>
      </c>
      <c r="BK296" s="99">
        <v>67.86</v>
      </c>
      <c r="BL296" s="99">
        <v>8.2025000000000006</v>
      </c>
      <c r="BM296" s="99">
        <v>10.994999999999999</v>
      </c>
    </row>
    <row r="297" spans="1:65" x14ac:dyDescent="0.25">
      <c r="A297" s="13">
        <v>5524580300</v>
      </c>
      <c r="B297" s="14" t="s">
        <v>691</v>
      </c>
      <c r="C297" s="14" t="s">
        <v>696</v>
      </c>
      <c r="D297" s="14" t="s">
        <v>697</v>
      </c>
      <c r="E297" s="99">
        <v>14.607499999999998</v>
      </c>
      <c r="F297" s="99">
        <v>5.1300000000000008</v>
      </c>
      <c r="G297" s="99">
        <v>4.9762500000000003</v>
      </c>
      <c r="H297" s="99">
        <v>1.54</v>
      </c>
      <c r="I297" s="99">
        <v>1.0825</v>
      </c>
      <c r="J297" s="99">
        <v>2.8574999999999999</v>
      </c>
      <c r="K297" s="99">
        <v>2.17875</v>
      </c>
      <c r="L297" s="99">
        <v>1.17625</v>
      </c>
      <c r="M297" s="99">
        <v>3.9550000000000001</v>
      </c>
      <c r="N297" s="99">
        <v>2.4337499999999999</v>
      </c>
      <c r="O297" s="99">
        <v>0.5575</v>
      </c>
      <c r="P297" s="99">
        <v>1.7424999999999999</v>
      </c>
      <c r="Q297" s="99">
        <v>4.0175000000000001</v>
      </c>
      <c r="R297" s="99">
        <v>3.9375</v>
      </c>
      <c r="S297" s="99">
        <v>4.29</v>
      </c>
      <c r="T297" s="99">
        <v>2.5649999999999999</v>
      </c>
      <c r="U297" s="99">
        <v>4.17875</v>
      </c>
      <c r="V297" s="99">
        <v>1.2524999999999999</v>
      </c>
      <c r="W297" s="99">
        <v>2.0912499999999996</v>
      </c>
      <c r="X297" s="99">
        <v>1.74875</v>
      </c>
      <c r="Y297" s="99">
        <v>19.37</v>
      </c>
      <c r="Z297" s="99">
        <v>5.25875</v>
      </c>
      <c r="AA297" s="99">
        <v>3.1849999999999996</v>
      </c>
      <c r="AB297" s="99">
        <v>1.19</v>
      </c>
      <c r="AC297" s="99">
        <v>3.0387499999999998</v>
      </c>
      <c r="AD297" s="99">
        <v>2.2250000000000001</v>
      </c>
      <c r="AE297" s="92">
        <v>891.74</v>
      </c>
      <c r="AF297" s="92">
        <v>387082.75</v>
      </c>
      <c r="AG297" s="100">
        <v>5.1549999999999692</v>
      </c>
      <c r="AH297" s="92">
        <v>1594.2116710207824</v>
      </c>
      <c r="AI297" s="99" t="s">
        <v>837</v>
      </c>
      <c r="AJ297" s="99">
        <v>86.800860212500012</v>
      </c>
      <c r="AK297" s="99">
        <v>84.168843067668547</v>
      </c>
      <c r="AL297" s="99">
        <v>170.97</v>
      </c>
      <c r="AM297" s="99">
        <v>186.55949999999999</v>
      </c>
      <c r="AN297" s="99">
        <v>59.157499999999999</v>
      </c>
      <c r="AO297" s="101">
        <v>3.3968750000000001</v>
      </c>
      <c r="AP297" s="99">
        <v>76.207499999999996</v>
      </c>
      <c r="AQ297" s="99">
        <v>152.0625</v>
      </c>
      <c r="AR297" s="99">
        <v>100.125</v>
      </c>
      <c r="AS297" s="99">
        <v>9.69</v>
      </c>
      <c r="AT297" s="99">
        <v>356.71</v>
      </c>
      <c r="AU297" s="99">
        <v>4.8025000000000002</v>
      </c>
      <c r="AV297" s="99">
        <v>10.274999999999999</v>
      </c>
      <c r="AW297" s="99">
        <v>4.74</v>
      </c>
      <c r="AX297" s="99">
        <v>18.5825</v>
      </c>
      <c r="AY297" s="99">
        <v>27.887499999999999</v>
      </c>
      <c r="AZ297" s="99">
        <v>2.4024999999999999</v>
      </c>
      <c r="BA297" s="99">
        <v>1.0550000000000002</v>
      </c>
      <c r="BB297" s="99">
        <v>21.875</v>
      </c>
      <c r="BC297" s="99">
        <v>27.052500000000002</v>
      </c>
      <c r="BD297" s="99">
        <v>22.055</v>
      </c>
      <c r="BE297" s="99">
        <v>28.965</v>
      </c>
      <c r="BF297" s="99">
        <v>90.5</v>
      </c>
      <c r="BG297" s="99">
        <v>11.49</v>
      </c>
      <c r="BH297" s="99">
        <v>13.582500000000001</v>
      </c>
      <c r="BI297" s="99">
        <v>16.3125</v>
      </c>
      <c r="BJ297" s="99">
        <v>2.54</v>
      </c>
      <c r="BK297" s="99">
        <v>58.625</v>
      </c>
      <c r="BL297" s="99">
        <v>9.1150000000000002</v>
      </c>
      <c r="BM297" s="99">
        <v>10.78</v>
      </c>
    </row>
    <row r="298" spans="1:65" x14ac:dyDescent="0.25">
      <c r="A298" s="13">
        <v>5531540500</v>
      </c>
      <c r="B298" s="14" t="s">
        <v>691</v>
      </c>
      <c r="C298" s="14" t="s">
        <v>698</v>
      </c>
      <c r="D298" s="14" t="s">
        <v>699</v>
      </c>
      <c r="E298" s="99">
        <v>15.657500000000001</v>
      </c>
      <c r="F298" s="99">
        <v>5.3025000000000002</v>
      </c>
      <c r="G298" s="99">
        <v>4.97</v>
      </c>
      <c r="H298" s="99">
        <v>1.7324999999999999</v>
      </c>
      <c r="I298" s="99">
        <v>1.2349999999999999</v>
      </c>
      <c r="J298" s="99">
        <v>2.8875000000000002</v>
      </c>
      <c r="K298" s="99">
        <v>2.5650000000000004</v>
      </c>
      <c r="L298" s="99">
        <v>1.3025</v>
      </c>
      <c r="M298" s="99">
        <v>4.4749999999999996</v>
      </c>
      <c r="N298" s="99">
        <v>3.2450000000000001</v>
      </c>
      <c r="O298" s="99">
        <v>0.61499999999999999</v>
      </c>
      <c r="P298" s="99">
        <v>1.8875000000000002</v>
      </c>
      <c r="Q298" s="99">
        <v>4.2874999999999996</v>
      </c>
      <c r="R298" s="99">
        <v>3.8099999999999996</v>
      </c>
      <c r="S298" s="99">
        <v>5.51</v>
      </c>
      <c r="T298" s="99">
        <v>3.77</v>
      </c>
      <c r="U298" s="99">
        <v>5.3674999999999997</v>
      </c>
      <c r="V298" s="99">
        <v>1.4024999999999999</v>
      </c>
      <c r="W298" s="99">
        <v>2.2600000000000002</v>
      </c>
      <c r="X298" s="99">
        <v>2.1800000000000002</v>
      </c>
      <c r="Y298" s="99">
        <v>20.97</v>
      </c>
      <c r="Z298" s="99">
        <v>6.335</v>
      </c>
      <c r="AA298" s="99">
        <v>3.0374999999999996</v>
      </c>
      <c r="AB298" s="99">
        <v>1.7875000000000001</v>
      </c>
      <c r="AC298" s="99">
        <v>2.76</v>
      </c>
      <c r="AD298" s="99">
        <v>2.2949999999999999</v>
      </c>
      <c r="AE298" s="92">
        <v>1211.9549999999999</v>
      </c>
      <c r="AF298" s="92">
        <v>483085.75</v>
      </c>
      <c r="AG298" s="100">
        <v>5.1770833333334343</v>
      </c>
      <c r="AH298" s="92">
        <v>1994.1902709329779</v>
      </c>
      <c r="AI298" s="99" t="s">
        <v>837</v>
      </c>
      <c r="AJ298" s="99">
        <v>116.87471259889981</v>
      </c>
      <c r="AK298" s="99">
        <v>96.306949741183629</v>
      </c>
      <c r="AL298" s="99">
        <v>213.18</v>
      </c>
      <c r="AM298" s="99">
        <v>184.105425</v>
      </c>
      <c r="AN298" s="99">
        <v>61.167500000000004</v>
      </c>
      <c r="AO298" s="101">
        <v>3.48390625</v>
      </c>
      <c r="AP298" s="99">
        <v>66.502499999999998</v>
      </c>
      <c r="AQ298" s="99">
        <v>211.16500000000002</v>
      </c>
      <c r="AR298" s="99">
        <v>116.1675</v>
      </c>
      <c r="AS298" s="99">
        <v>10.844999999999999</v>
      </c>
      <c r="AT298" s="99">
        <v>492.6225</v>
      </c>
      <c r="AU298" s="99">
        <v>5.4399999999999995</v>
      </c>
      <c r="AV298" s="99">
        <v>10.825000000000001</v>
      </c>
      <c r="AW298" s="99">
        <v>4.4049999999999994</v>
      </c>
      <c r="AX298" s="99">
        <v>23.75</v>
      </c>
      <c r="AY298" s="99">
        <v>56.96</v>
      </c>
      <c r="AZ298" s="99">
        <v>2.79</v>
      </c>
      <c r="BA298" s="99">
        <v>1.2775000000000001</v>
      </c>
      <c r="BB298" s="99">
        <v>18.1325</v>
      </c>
      <c r="BC298" s="99">
        <v>45.435000000000002</v>
      </c>
      <c r="BD298" s="99">
        <v>28.592500000000001</v>
      </c>
      <c r="BE298" s="99">
        <v>32.577500000000001</v>
      </c>
      <c r="BF298" s="99">
        <v>92.314999999999998</v>
      </c>
      <c r="BG298" s="99">
        <v>13.145833333333334</v>
      </c>
      <c r="BH298" s="99">
        <v>12</v>
      </c>
      <c r="BI298" s="99">
        <v>24.75</v>
      </c>
      <c r="BJ298" s="99">
        <v>2.8975</v>
      </c>
      <c r="BK298" s="99">
        <v>60.502499999999998</v>
      </c>
      <c r="BL298" s="99">
        <v>8.625</v>
      </c>
      <c r="BM298" s="99">
        <v>10.515000000000001</v>
      </c>
    </row>
    <row r="299" spans="1:65" x14ac:dyDescent="0.25">
      <c r="A299" s="13">
        <v>5549220550</v>
      </c>
      <c r="B299" s="14" t="s">
        <v>691</v>
      </c>
      <c r="C299" s="14" t="s">
        <v>702</v>
      </c>
      <c r="D299" s="14" t="s">
        <v>703</v>
      </c>
      <c r="E299" s="99">
        <v>14.725000000000001</v>
      </c>
      <c r="F299" s="99">
        <v>5.4975000000000005</v>
      </c>
      <c r="G299" s="99">
        <v>4.9050000000000002</v>
      </c>
      <c r="H299" s="99">
        <v>1.8275000000000001</v>
      </c>
      <c r="I299" s="99">
        <v>1.0874999999999999</v>
      </c>
      <c r="J299" s="99">
        <v>2.7449999999999997</v>
      </c>
      <c r="K299" s="99">
        <v>2.5150000000000001</v>
      </c>
      <c r="L299" s="99">
        <v>1.2625000000000002</v>
      </c>
      <c r="M299" s="99">
        <v>4.3199999999999994</v>
      </c>
      <c r="N299" s="99">
        <v>3.3024999999999998</v>
      </c>
      <c r="O299" s="99">
        <v>0.59250000000000003</v>
      </c>
      <c r="P299" s="99">
        <v>1.7675000000000001</v>
      </c>
      <c r="Q299" s="99">
        <v>3.9449999999999998</v>
      </c>
      <c r="R299" s="99">
        <v>3.9699999999999998</v>
      </c>
      <c r="S299" s="99">
        <v>5.2949999999999999</v>
      </c>
      <c r="T299" s="99">
        <v>3.8075000000000001</v>
      </c>
      <c r="U299" s="99">
        <v>4.5724999999999998</v>
      </c>
      <c r="V299" s="99">
        <v>1.19</v>
      </c>
      <c r="W299" s="99">
        <v>2.1749999999999998</v>
      </c>
      <c r="X299" s="99">
        <v>1.8475000000000001</v>
      </c>
      <c r="Y299" s="99">
        <v>20.04</v>
      </c>
      <c r="Z299" s="99">
        <v>5.4375</v>
      </c>
      <c r="AA299" s="99">
        <v>3.2474999999999996</v>
      </c>
      <c r="AB299" s="99">
        <v>1.3374999999999999</v>
      </c>
      <c r="AC299" s="99">
        <v>2.7475000000000001</v>
      </c>
      <c r="AD299" s="99">
        <v>2.0750000000000002</v>
      </c>
      <c r="AE299" s="92">
        <v>957.8125</v>
      </c>
      <c r="AF299" s="92">
        <v>374866.75</v>
      </c>
      <c r="AG299" s="100">
        <v>5.3813750000000375</v>
      </c>
      <c r="AH299" s="92">
        <v>1575.9885368870523</v>
      </c>
      <c r="AI299" s="99" t="s">
        <v>837</v>
      </c>
      <c r="AJ299" s="99">
        <v>73.168192916666669</v>
      </c>
      <c r="AK299" s="99">
        <v>105.87490166238202</v>
      </c>
      <c r="AL299" s="99">
        <v>179.04000000000002</v>
      </c>
      <c r="AM299" s="99">
        <v>186.60303750000003</v>
      </c>
      <c r="AN299" s="99">
        <v>45.395000000000003</v>
      </c>
      <c r="AO299" s="101">
        <v>3.5187499999999998</v>
      </c>
      <c r="AP299" s="99">
        <v>255.4675</v>
      </c>
      <c r="AQ299" s="99">
        <v>211.32499999999999</v>
      </c>
      <c r="AR299" s="99">
        <v>104.25</v>
      </c>
      <c r="AS299" s="99">
        <v>10.647500000000001</v>
      </c>
      <c r="AT299" s="99">
        <v>478.92750000000001</v>
      </c>
      <c r="AU299" s="99">
        <v>4.1900000000000004</v>
      </c>
      <c r="AV299" s="99">
        <v>10.8925</v>
      </c>
      <c r="AW299" s="99">
        <v>4.3900000000000006</v>
      </c>
      <c r="AX299" s="99">
        <v>17.862500000000001</v>
      </c>
      <c r="AY299" s="99">
        <v>29.25</v>
      </c>
      <c r="AZ299" s="99">
        <v>2.46</v>
      </c>
      <c r="BA299" s="99">
        <v>1.0874999999999999</v>
      </c>
      <c r="BB299" s="99">
        <v>25.515000000000001</v>
      </c>
      <c r="BC299" s="99">
        <v>14.719999999999999</v>
      </c>
      <c r="BD299" s="99">
        <v>14.084999999999999</v>
      </c>
      <c r="BE299" s="99">
        <v>16.857500000000002</v>
      </c>
      <c r="BF299" s="99">
        <v>90</v>
      </c>
      <c r="BG299" s="99">
        <v>7.270833333333333</v>
      </c>
      <c r="BH299" s="99">
        <v>9.375</v>
      </c>
      <c r="BI299" s="99">
        <v>10</v>
      </c>
      <c r="BJ299" s="99">
        <v>2.4950000000000001</v>
      </c>
      <c r="BK299" s="99">
        <v>58.627499999999998</v>
      </c>
      <c r="BL299" s="99">
        <v>8.375</v>
      </c>
      <c r="BM299" s="99">
        <v>6.2825000000000006</v>
      </c>
    </row>
    <row r="300" spans="1:65" x14ac:dyDescent="0.25">
      <c r="A300" s="13">
        <v>5533340580</v>
      </c>
      <c r="B300" s="14" t="s">
        <v>691</v>
      </c>
      <c r="C300" s="14" t="s">
        <v>700</v>
      </c>
      <c r="D300" s="14" t="s">
        <v>701</v>
      </c>
      <c r="E300" s="99">
        <v>14.767499999999998</v>
      </c>
      <c r="F300" s="99">
        <v>5.0625</v>
      </c>
      <c r="G300" s="99">
        <v>4.8999999999999995</v>
      </c>
      <c r="H300" s="99">
        <v>1.55</v>
      </c>
      <c r="I300" s="99">
        <v>1.1349999999999998</v>
      </c>
      <c r="J300" s="99">
        <v>3.0674999999999999</v>
      </c>
      <c r="K300" s="99">
        <v>2.8</v>
      </c>
      <c r="L300" s="99">
        <v>1.2775000000000001</v>
      </c>
      <c r="M300" s="99">
        <v>4.3599999999999994</v>
      </c>
      <c r="N300" s="99">
        <v>2.9749999999999996</v>
      </c>
      <c r="O300" s="99">
        <v>0.62999999999999989</v>
      </c>
      <c r="P300" s="99">
        <v>1.8275000000000001</v>
      </c>
      <c r="Q300" s="99">
        <v>3.8574999999999999</v>
      </c>
      <c r="R300" s="99">
        <v>3.91</v>
      </c>
      <c r="S300" s="99">
        <v>4.57</v>
      </c>
      <c r="T300" s="99">
        <v>3.0200000000000005</v>
      </c>
      <c r="U300" s="99">
        <v>5.1875</v>
      </c>
      <c r="V300" s="99">
        <v>1.2974999999999999</v>
      </c>
      <c r="W300" s="99">
        <v>2.21</v>
      </c>
      <c r="X300" s="99">
        <v>1.9550000000000001</v>
      </c>
      <c r="Y300" s="99">
        <v>20.465</v>
      </c>
      <c r="Z300" s="99">
        <v>5.2974999999999994</v>
      </c>
      <c r="AA300" s="99">
        <v>3.1025</v>
      </c>
      <c r="AB300" s="99">
        <v>1.2925</v>
      </c>
      <c r="AC300" s="99">
        <v>3.4224999999999999</v>
      </c>
      <c r="AD300" s="99">
        <v>2.4375</v>
      </c>
      <c r="AE300" s="92">
        <v>1507.9175</v>
      </c>
      <c r="AF300" s="92">
        <v>441223.25</v>
      </c>
      <c r="AG300" s="100">
        <v>5.1939500000000063</v>
      </c>
      <c r="AH300" s="92">
        <v>1825.5525736399577</v>
      </c>
      <c r="AI300" s="99" t="s">
        <v>837</v>
      </c>
      <c r="AJ300" s="99">
        <v>108.44120426666667</v>
      </c>
      <c r="AK300" s="99">
        <v>99.502390923881279</v>
      </c>
      <c r="AL300" s="99">
        <v>207.94</v>
      </c>
      <c r="AM300" s="99">
        <v>185.80949999999999</v>
      </c>
      <c r="AN300" s="99">
        <v>54.932500000000005</v>
      </c>
      <c r="AO300" s="101">
        <v>3.5292812499999999</v>
      </c>
      <c r="AP300" s="99">
        <v>79.082499999999996</v>
      </c>
      <c r="AQ300" s="99">
        <v>183.39749999999998</v>
      </c>
      <c r="AR300" s="99">
        <v>121.6875</v>
      </c>
      <c r="AS300" s="99">
        <v>10.16</v>
      </c>
      <c r="AT300" s="99">
        <v>453.3075</v>
      </c>
      <c r="AU300" s="99">
        <v>4.9525000000000006</v>
      </c>
      <c r="AV300" s="99">
        <v>13.77</v>
      </c>
      <c r="AW300" s="99">
        <v>4.6550000000000002</v>
      </c>
      <c r="AX300" s="99">
        <v>25.2</v>
      </c>
      <c r="AY300" s="99">
        <v>39.325000000000003</v>
      </c>
      <c r="AZ300" s="99">
        <v>2.6974999999999998</v>
      </c>
      <c r="BA300" s="99">
        <v>1.1399999999999999</v>
      </c>
      <c r="BB300" s="99">
        <v>16.504999999999999</v>
      </c>
      <c r="BC300" s="99">
        <v>35.002500000000005</v>
      </c>
      <c r="BD300" s="99">
        <v>26.532499999999999</v>
      </c>
      <c r="BE300" s="99">
        <v>30.96</v>
      </c>
      <c r="BF300" s="99">
        <v>65.734999999999999</v>
      </c>
      <c r="BG300" s="99">
        <v>7.166666666666667</v>
      </c>
      <c r="BH300" s="99">
        <v>13.545</v>
      </c>
      <c r="BI300" s="99">
        <v>16.8</v>
      </c>
      <c r="BJ300" s="99">
        <v>3.1924999999999999</v>
      </c>
      <c r="BK300" s="99">
        <v>55.78</v>
      </c>
      <c r="BL300" s="99">
        <v>8.18</v>
      </c>
      <c r="BM300" s="99">
        <v>9.7799999999999994</v>
      </c>
    </row>
    <row r="301" spans="1:65" x14ac:dyDescent="0.25">
      <c r="A301" s="13">
        <v>5616220100</v>
      </c>
      <c r="B301" s="14" t="s">
        <v>704</v>
      </c>
      <c r="C301" s="14" t="s">
        <v>705</v>
      </c>
      <c r="D301" s="14" t="s">
        <v>706</v>
      </c>
      <c r="E301" s="99">
        <v>11.897499999999999</v>
      </c>
      <c r="F301" s="99">
        <v>5.5875000000000004</v>
      </c>
      <c r="G301" s="99">
        <v>4.625</v>
      </c>
      <c r="H301" s="99">
        <v>1.3149999999999999</v>
      </c>
      <c r="I301" s="99">
        <v>1.1499999999999999</v>
      </c>
      <c r="J301" s="99">
        <v>2.8525</v>
      </c>
      <c r="K301" s="99">
        <v>2.9325000000000001</v>
      </c>
      <c r="L301" s="99">
        <v>1.375</v>
      </c>
      <c r="M301" s="99">
        <v>4.3600000000000003</v>
      </c>
      <c r="N301" s="99">
        <v>3.5024999999999995</v>
      </c>
      <c r="O301" s="99">
        <v>0.70644531249999998</v>
      </c>
      <c r="P301" s="99">
        <v>1.7800000000000002</v>
      </c>
      <c r="Q301" s="99">
        <v>4.03</v>
      </c>
      <c r="R301" s="99">
        <v>3.95</v>
      </c>
      <c r="S301" s="99">
        <v>5.88</v>
      </c>
      <c r="T301" s="99">
        <v>3.46</v>
      </c>
      <c r="U301" s="99">
        <v>4.7449999999999992</v>
      </c>
      <c r="V301" s="99">
        <v>1.365</v>
      </c>
      <c r="W301" s="99">
        <v>2.1800000000000002</v>
      </c>
      <c r="X301" s="99">
        <v>2.1974999999999998</v>
      </c>
      <c r="Y301" s="99">
        <v>19.0625</v>
      </c>
      <c r="Z301" s="99">
        <v>6.33</v>
      </c>
      <c r="AA301" s="99">
        <v>3.2050000000000001</v>
      </c>
      <c r="AB301" s="99">
        <v>1.6375</v>
      </c>
      <c r="AC301" s="99">
        <v>3.2750000000000004</v>
      </c>
      <c r="AD301" s="99">
        <v>2.2324999999999999</v>
      </c>
      <c r="AE301" s="92">
        <v>907.9375</v>
      </c>
      <c r="AF301" s="92">
        <v>350449.5</v>
      </c>
      <c r="AG301" s="100">
        <v>5.7301250000000206</v>
      </c>
      <c r="AH301" s="92">
        <v>1531.7339018168038</v>
      </c>
      <c r="AI301" s="99" t="s">
        <v>837</v>
      </c>
      <c r="AJ301" s="99">
        <v>65.832642200000009</v>
      </c>
      <c r="AK301" s="99">
        <v>76.909245955753676</v>
      </c>
      <c r="AL301" s="99">
        <v>142.74</v>
      </c>
      <c r="AM301" s="99">
        <v>184.65483749999999</v>
      </c>
      <c r="AN301" s="99">
        <v>37.125</v>
      </c>
      <c r="AO301" s="101">
        <v>3.836875</v>
      </c>
      <c r="AP301" s="99">
        <v>174.97500000000002</v>
      </c>
      <c r="AQ301" s="99">
        <v>116.9375</v>
      </c>
      <c r="AR301" s="99">
        <v>101.1675</v>
      </c>
      <c r="AS301" s="99">
        <v>10.397500000000001</v>
      </c>
      <c r="AT301" s="99">
        <v>371.1875</v>
      </c>
      <c r="AU301" s="99">
        <v>5.1174999999999997</v>
      </c>
      <c r="AV301" s="99">
        <v>10.64</v>
      </c>
      <c r="AW301" s="99">
        <v>4.6950000000000003</v>
      </c>
      <c r="AX301" s="99">
        <v>24.682499999999997</v>
      </c>
      <c r="AY301" s="99">
        <v>32.81</v>
      </c>
      <c r="AZ301" s="99">
        <v>3.4699999999999998</v>
      </c>
      <c r="BA301" s="99">
        <v>1.1575</v>
      </c>
      <c r="BB301" s="99">
        <v>13.922500000000001</v>
      </c>
      <c r="BC301" s="99">
        <v>32.9</v>
      </c>
      <c r="BD301" s="99">
        <v>24.272500000000001</v>
      </c>
      <c r="BE301" s="99">
        <v>27.892500000000002</v>
      </c>
      <c r="BF301" s="99">
        <v>120.5825</v>
      </c>
      <c r="BG301" s="99">
        <v>11.889583333333334</v>
      </c>
      <c r="BH301" s="99">
        <v>10.760000000000002</v>
      </c>
      <c r="BI301" s="99">
        <v>13</v>
      </c>
      <c r="BJ301" s="99">
        <v>2.6974999999999998</v>
      </c>
      <c r="BK301" s="99">
        <v>44.657499999999999</v>
      </c>
      <c r="BL301" s="99">
        <v>10.427499999999998</v>
      </c>
      <c r="BM301" s="99">
        <v>12.962499999999999</v>
      </c>
    </row>
    <row r="302" spans="1:65" x14ac:dyDescent="0.25">
      <c r="A302" s="13">
        <v>5616940300</v>
      </c>
      <c r="B302" s="14" t="s">
        <v>704</v>
      </c>
      <c r="C302" s="14" t="s">
        <v>850</v>
      </c>
      <c r="D302" s="14" t="s">
        <v>851</v>
      </c>
      <c r="E302" s="99">
        <v>13.975000000000001</v>
      </c>
      <c r="F302" s="99">
        <v>5.3250000000000002</v>
      </c>
      <c r="G302" s="99">
        <v>4.8125</v>
      </c>
      <c r="H302" s="99">
        <v>1.5725000000000002</v>
      </c>
      <c r="I302" s="99">
        <v>1.1299999999999999</v>
      </c>
      <c r="J302" s="99">
        <v>3.0225</v>
      </c>
      <c r="K302" s="99">
        <v>2.66</v>
      </c>
      <c r="L302" s="99">
        <v>1.385</v>
      </c>
      <c r="M302" s="99">
        <v>4.6849999999999996</v>
      </c>
      <c r="N302" s="99">
        <v>3.4175</v>
      </c>
      <c r="O302" s="99">
        <v>0.73021484375000001</v>
      </c>
      <c r="P302" s="99">
        <v>1.8424999999999998</v>
      </c>
      <c r="Q302" s="99">
        <v>3.86</v>
      </c>
      <c r="R302" s="99">
        <v>4.0574999999999992</v>
      </c>
      <c r="S302" s="99">
        <v>5.2949999999999999</v>
      </c>
      <c r="T302" s="99">
        <v>3.7174999999999998</v>
      </c>
      <c r="U302" s="99">
        <v>5.0525000000000002</v>
      </c>
      <c r="V302" s="99">
        <v>1.335</v>
      </c>
      <c r="W302" s="99">
        <v>2.19</v>
      </c>
      <c r="X302" s="99">
        <v>2.2999999999999998</v>
      </c>
      <c r="Y302" s="99">
        <v>21.234999999999999</v>
      </c>
      <c r="Z302" s="99">
        <v>6.2225000000000001</v>
      </c>
      <c r="AA302" s="99">
        <v>3.2474999999999996</v>
      </c>
      <c r="AB302" s="99">
        <v>1.7075</v>
      </c>
      <c r="AC302" s="99">
        <v>3.2425000000000002</v>
      </c>
      <c r="AD302" s="99">
        <v>2.3324999999999996</v>
      </c>
      <c r="AE302" s="92">
        <v>1061.2674999999999</v>
      </c>
      <c r="AF302" s="92">
        <v>419212.25</v>
      </c>
      <c r="AG302" s="100">
        <v>5.6251666666666589</v>
      </c>
      <c r="AH302" s="92">
        <v>1819.9671058545523</v>
      </c>
      <c r="AI302" s="99" t="s">
        <v>837</v>
      </c>
      <c r="AJ302" s="99">
        <v>67.346953490422266</v>
      </c>
      <c r="AK302" s="99">
        <v>61.831830306556299</v>
      </c>
      <c r="AL302" s="99">
        <v>129.18</v>
      </c>
      <c r="AM302" s="99">
        <v>180.15507499999998</v>
      </c>
      <c r="AN302" s="99">
        <v>52.817500000000003</v>
      </c>
      <c r="AO302" s="101">
        <v>3.7255000000000003</v>
      </c>
      <c r="AP302" s="99">
        <v>166.86750000000001</v>
      </c>
      <c r="AQ302" s="99">
        <v>125.3425</v>
      </c>
      <c r="AR302" s="99">
        <v>106.50750000000001</v>
      </c>
      <c r="AS302" s="99">
        <v>10.3325</v>
      </c>
      <c r="AT302" s="99">
        <v>401.13249999999999</v>
      </c>
      <c r="AU302" s="99">
        <v>4.7525000000000004</v>
      </c>
      <c r="AV302" s="99">
        <v>11.352500000000001</v>
      </c>
      <c r="AW302" s="99">
        <v>4.6675000000000004</v>
      </c>
      <c r="AX302" s="99">
        <v>28.32</v>
      </c>
      <c r="AY302" s="99">
        <v>31.662500000000001</v>
      </c>
      <c r="AZ302" s="99">
        <v>2.6175000000000002</v>
      </c>
      <c r="BA302" s="99">
        <v>1.0374999999999999</v>
      </c>
      <c r="BB302" s="99">
        <v>13.5275</v>
      </c>
      <c r="BC302" s="99">
        <v>53.2575</v>
      </c>
      <c r="BD302" s="99">
        <v>27.5975</v>
      </c>
      <c r="BE302" s="99">
        <v>38.135000000000005</v>
      </c>
      <c r="BF302" s="99">
        <v>89.717500000000001</v>
      </c>
      <c r="BG302" s="99">
        <v>14.264583333333333</v>
      </c>
      <c r="BH302" s="99">
        <v>10.16</v>
      </c>
      <c r="BI302" s="99">
        <v>14.4175</v>
      </c>
      <c r="BJ302" s="99">
        <v>2.89</v>
      </c>
      <c r="BK302" s="99">
        <v>54.522499999999994</v>
      </c>
      <c r="BL302" s="99">
        <v>10.317500000000001</v>
      </c>
      <c r="BM302" s="99">
        <v>12.3125</v>
      </c>
    </row>
    <row r="303" spans="1:65" x14ac:dyDescent="0.25">
      <c r="A303" s="13">
        <v>5629660500</v>
      </c>
      <c r="B303" s="14" t="s">
        <v>704</v>
      </c>
      <c r="C303" s="14" t="s">
        <v>707</v>
      </c>
      <c r="D303" s="14" t="s">
        <v>708</v>
      </c>
      <c r="E303" s="99">
        <v>12.045</v>
      </c>
      <c r="F303" s="99">
        <v>5.4324999999999992</v>
      </c>
      <c r="G303" s="99">
        <v>5.0824999999999996</v>
      </c>
      <c r="H303" s="99">
        <v>1.7349999999999999</v>
      </c>
      <c r="I303" s="99">
        <v>1.2349999999999999</v>
      </c>
      <c r="J303" s="99">
        <v>2.9550000000000001</v>
      </c>
      <c r="K303" s="99">
        <v>2.9000000000000004</v>
      </c>
      <c r="L303" s="99">
        <v>1.3774999999999999</v>
      </c>
      <c r="M303" s="99">
        <v>4.7224999999999993</v>
      </c>
      <c r="N303" s="99">
        <v>3.55</v>
      </c>
      <c r="O303" s="99">
        <v>0.68291992187499995</v>
      </c>
      <c r="P303" s="99">
        <v>1.9</v>
      </c>
      <c r="Q303" s="99">
        <v>3.9750000000000001</v>
      </c>
      <c r="R303" s="99">
        <v>4.3049999999999997</v>
      </c>
      <c r="S303" s="99">
        <v>5.8350000000000009</v>
      </c>
      <c r="T303" s="99">
        <v>4.1225000000000005</v>
      </c>
      <c r="U303" s="99">
        <v>4.3925000000000001</v>
      </c>
      <c r="V303" s="99">
        <v>1.375</v>
      </c>
      <c r="W303" s="99">
        <v>2.1550000000000002</v>
      </c>
      <c r="X303" s="99">
        <v>2.1150000000000002</v>
      </c>
      <c r="Y303" s="99">
        <v>20.9925</v>
      </c>
      <c r="Z303" s="99">
        <v>6.1449999999999996</v>
      </c>
      <c r="AA303" s="99">
        <v>3.3499999999999996</v>
      </c>
      <c r="AB303" s="99">
        <v>1.905</v>
      </c>
      <c r="AC303" s="99">
        <v>3.0100000000000002</v>
      </c>
      <c r="AD303" s="99">
        <v>2.2450000000000001</v>
      </c>
      <c r="AE303" s="92">
        <v>958.77250000000004</v>
      </c>
      <c r="AF303" s="92">
        <v>376582</v>
      </c>
      <c r="AG303" s="100">
        <v>5.5489583333333306</v>
      </c>
      <c r="AH303" s="92">
        <v>1621.0408408930446</v>
      </c>
      <c r="AI303" s="99" t="s">
        <v>837</v>
      </c>
      <c r="AJ303" s="99">
        <v>66.859832600000004</v>
      </c>
      <c r="AK303" s="99">
        <v>66.348774884156398</v>
      </c>
      <c r="AL303" s="99">
        <v>133.20999999999998</v>
      </c>
      <c r="AM303" s="99">
        <v>186.15483749999999</v>
      </c>
      <c r="AN303" s="99">
        <v>68.224999999999994</v>
      </c>
      <c r="AO303" s="101">
        <v>3.6152499999999996</v>
      </c>
      <c r="AP303" s="99">
        <v>163.66250000000002</v>
      </c>
      <c r="AQ303" s="99">
        <v>110.31</v>
      </c>
      <c r="AR303" s="99">
        <v>108.61750000000001</v>
      </c>
      <c r="AS303" s="99">
        <v>10.82</v>
      </c>
      <c r="AT303" s="99">
        <v>432.28250000000003</v>
      </c>
      <c r="AU303" s="99">
        <v>5.0649999999999995</v>
      </c>
      <c r="AV303" s="99">
        <v>11.807500000000001</v>
      </c>
      <c r="AW303" s="99">
        <v>4.6725000000000003</v>
      </c>
      <c r="AX303" s="99">
        <v>27.772500000000001</v>
      </c>
      <c r="AY303" s="99">
        <v>37.652500000000003</v>
      </c>
      <c r="AZ303" s="99">
        <v>3.3250000000000002</v>
      </c>
      <c r="BA303" s="99">
        <v>1.1399999999999999</v>
      </c>
      <c r="BB303" s="99">
        <v>16.155000000000001</v>
      </c>
      <c r="BC303" s="99">
        <v>32.479999999999997</v>
      </c>
      <c r="BD303" s="99">
        <v>25.127500000000001</v>
      </c>
      <c r="BE303" s="99">
        <v>36.71</v>
      </c>
      <c r="BF303" s="99">
        <v>83.01</v>
      </c>
      <c r="BG303" s="99">
        <v>16.25</v>
      </c>
      <c r="BH303" s="99">
        <v>10.8225</v>
      </c>
      <c r="BI303" s="99">
        <v>13</v>
      </c>
      <c r="BJ303" s="99">
        <v>2.7949999999999999</v>
      </c>
      <c r="BK303" s="99">
        <v>42.982500000000002</v>
      </c>
      <c r="BL303" s="99">
        <v>10.050000000000001</v>
      </c>
      <c r="BM303" s="99">
        <v>11.87</v>
      </c>
    </row>
    <row r="304" spans="1:65" x14ac:dyDescent="0.25">
      <c r="A304" s="13">
        <v>7241980700</v>
      </c>
      <c r="B304" s="14" t="s">
        <v>709</v>
      </c>
      <c r="C304" s="14" t="s">
        <v>852</v>
      </c>
      <c r="D304" s="14" t="s">
        <v>853</v>
      </c>
      <c r="E304" s="99">
        <v>12.08</v>
      </c>
      <c r="F304" s="99">
        <v>4.6174999999999997</v>
      </c>
      <c r="G304" s="99">
        <v>4.7975000000000003</v>
      </c>
      <c r="H304" s="99">
        <v>1.7275</v>
      </c>
      <c r="I304" s="99">
        <v>1.2987500000000001</v>
      </c>
      <c r="J304" s="99">
        <v>3.8174999999999999</v>
      </c>
      <c r="K304" s="99">
        <v>3.6850000000000005</v>
      </c>
      <c r="L304" s="99">
        <v>2.6775000000000002</v>
      </c>
      <c r="M304" s="99">
        <v>4.6950000000000003</v>
      </c>
      <c r="N304" s="99">
        <v>3.5225</v>
      </c>
      <c r="O304" s="99">
        <v>1.0049999999999999</v>
      </c>
      <c r="P304" s="99">
        <v>2.4962499999999999</v>
      </c>
      <c r="Q304" s="99">
        <v>3.6799999999999997</v>
      </c>
      <c r="R304" s="99">
        <v>4.415</v>
      </c>
      <c r="S304" s="99">
        <v>5.2050000000000001</v>
      </c>
      <c r="T304" s="99">
        <v>3.9312499999999999</v>
      </c>
      <c r="U304" s="99">
        <v>4.8574999999999999</v>
      </c>
      <c r="V304" s="99">
        <v>1.8074999999999999</v>
      </c>
      <c r="W304" s="99">
        <v>2.6225000000000001</v>
      </c>
      <c r="X304" s="99">
        <v>2.6475</v>
      </c>
      <c r="Y304" s="99">
        <v>25.910751667499998</v>
      </c>
      <c r="Z304" s="99">
        <v>5.6524999999999999</v>
      </c>
      <c r="AA304" s="99">
        <v>4.8925000000000001</v>
      </c>
      <c r="AB304" s="99">
        <v>2.0949999999999998</v>
      </c>
      <c r="AC304" s="99">
        <v>3.54</v>
      </c>
      <c r="AD304" s="99">
        <v>1.3450000000000002</v>
      </c>
      <c r="AE304" s="92">
        <v>1235.9375</v>
      </c>
      <c r="AF304" s="92">
        <v>357664.75</v>
      </c>
      <c r="AG304" s="100">
        <v>5.059416666666702</v>
      </c>
      <c r="AH304" s="92">
        <v>1464.4895536091242</v>
      </c>
      <c r="AI304" s="99">
        <v>343.34949064518355</v>
      </c>
      <c r="AJ304" s="99" t="s">
        <v>837</v>
      </c>
      <c r="AK304" s="99" t="s">
        <v>837</v>
      </c>
      <c r="AL304" s="99">
        <v>343.34949064518355</v>
      </c>
      <c r="AM304" s="99">
        <v>197.3542875</v>
      </c>
      <c r="AN304" s="99">
        <v>36.064999999999998</v>
      </c>
      <c r="AO304" s="101">
        <v>3.8102499999999999</v>
      </c>
      <c r="AP304" s="99">
        <v>69.047499999999999</v>
      </c>
      <c r="AQ304" s="99">
        <v>36.454999999999998</v>
      </c>
      <c r="AR304" s="99">
        <v>81.367499999999993</v>
      </c>
      <c r="AS304" s="99">
        <v>10.685</v>
      </c>
      <c r="AT304" s="99">
        <v>571.11500000000001</v>
      </c>
      <c r="AU304" s="99">
        <v>4.1399999999999997</v>
      </c>
      <c r="AV304" s="99">
        <v>12.59</v>
      </c>
      <c r="AW304" s="99">
        <v>5.21</v>
      </c>
      <c r="AX304" s="99">
        <v>23.344999999999999</v>
      </c>
      <c r="AY304" s="99">
        <v>61.817499999999995</v>
      </c>
      <c r="AZ304" s="99">
        <v>2.6975000000000002</v>
      </c>
      <c r="BA304" s="99">
        <v>1.4675</v>
      </c>
      <c r="BB304" s="99">
        <v>10.197500000000002</v>
      </c>
      <c r="BC304" s="99">
        <v>45.350000000000009</v>
      </c>
      <c r="BD304" s="99">
        <v>37.325000000000003</v>
      </c>
      <c r="BE304" s="99">
        <v>37.282500000000006</v>
      </c>
      <c r="BF304" s="99">
        <v>49.814999999999998</v>
      </c>
      <c r="BG304" s="99">
        <v>4.9972916666666665</v>
      </c>
      <c r="BH304" s="99">
        <v>8.41</v>
      </c>
      <c r="BI304" s="99">
        <v>19.4175</v>
      </c>
      <c r="BJ304" s="99">
        <v>4.8550000000000004</v>
      </c>
      <c r="BK304" s="99">
        <v>29.987500000000001</v>
      </c>
      <c r="BL304" s="99">
        <v>9.9049999999999994</v>
      </c>
      <c r="BM304" s="99">
        <v>10.482500000000002</v>
      </c>
    </row>
    <row r="305" spans="1:65" x14ac:dyDescent="0.25">
      <c r="A305" s="13"/>
      <c r="B305" s="14"/>
      <c r="C305" s="14"/>
      <c r="D305" s="14"/>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2"/>
      <c r="AF305" s="92"/>
      <c r="AG305" s="100"/>
      <c r="AH305" s="92"/>
      <c r="AI305" s="99"/>
      <c r="AJ305" s="99"/>
      <c r="AK305" s="99"/>
      <c r="AL305" s="99"/>
      <c r="AM305" s="99"/>
      <c r="AN305" s="99"/>
      <c r="AO305" s="101"/>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row>
    <row r="306" spans="1:65" x14ac:dyDescent="0.25">
      <c r="A306" s="13"/>
      <c r="B306" s="14"/>
      <c r="C306" s="14"/>
      <c r="D306" s="14"/>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2"/>
      <c r="AF306" s="92"/>
      <c r="AG306" s="100"/>
      <c r="AH306" s="92"/>
      <c r="AI306" s="99"/>
      <c r="AJ306" s="99"/>
      <c r="AK306" s="99"/>
      <c r="AL306" s="99"/>
      <c r="AM306" s="99"/>
      <c r="AN306" s="99"/>
      <c r="AO306" s="101"/>
      <c r="AP306" s="99"/>
      <c r="AQ306" s="99"/>
      <c r="AR306" s="99"/>
      <c r="AS306" s="99"/>
      <c r="AT306" s="99"/>
      <c r="AU306" s="99"/>
      <c r="AV306" s="99"/>
      <c r="AW306" s="99"/>
      <c r="AX306" s="99"/>
      <c r="AY306" s="99"/>
      <c r="AZ306" s="99"/>
      <c r="BA306" s="99"/>
      <c r="BB306" s="99"/>
      <c r="BC306" s="99"/>
      <c r="BD306" s="99"/>
      <c r="BE306" s="99"/>
      <c r="BF306" s="99"/>
      <c r="BG306" s="99"/>
      <c r="BH306" s="99"/>
      <c r="BI306" s="99"/>
      <c r="BJ306" s="99"/>
      <c r="BK306" s="99"/>
      <c r="BL306" s="99"/>
      <c r="BM306" s="99"/>
    </row>
    <row r="307" spans="1:65" ht="13" x14ac:dyDescent="0.3">
      <c r="B307" s="12" t="s">
        <v>802</v>
      </c>
      <c r="D307" s="12" t="s">
        <v>915</v>
      </c>
    </row>
    <row r="308" spans="1:65" x14ac:dyDescent="0.25">
      <c r="D308" t="s">
        <v>803</v>
      </c>
      <c r="E308">
        <v>299</v>
      </c>
      <c r="F308">
        <v>299</v>
      </c>
      <c r="G308">
        <v>299</v>
      </c>
      <c r="H308">
        <v>299</v>
      </c>
      <c r="I308">
        <v>299</v>
      </c>
      <c r="J308">
        <v>299</v>
      </c>
      <c r="K308">
        <v>299</v>
      </c>
      <c r="L308">
        <v>299</v>
      </c>
      <c r="M308">
        <v>299</v>
      </c>
      <c r="N308">
        <v>299</v>
      </c>
      <c r="O308">
        <v>299</v>
      </c>
      <c r="P308">
        <v>299</v>
      </c>
      <c r="Q308">
        <v>299</v>
      </c>
      <c r="R308">
        <v>299</v>
      </c>
      <c r="S308">
        <v>299</v>
      </c>
      <c r="T308">
        <v>299</v>
      </c>
      <c r="U308">
        <v>299</v>
      </c>
      <c r="V308">
        <v>299</v>
      </c>
      <c r="W308">
        <v>299</v>
      </c>
      <c r="X308">
        <v>299</v>
      </c>
      <c r="Y308">
        <v>299</v>
      </c>
      <c r="Z308">
        <v>299</v>
      </c>
      <c r="AA308">
        <v>299</v>
      </c>
      <c r="AB308">
        <v>299</v>
      </c>
      <c r="AC308">
        <v>299</v>
      </c>
      <c r="AD308">
        <v>299</v>
      </c>
      <c r="AE308">
        <v>299</v>
      </c>
      <c r="AF308">
        <v>299</v>
      </c>
      <c r="AG308">
        <v>299</v>
      </c>
      <c r="AH308">
        <v>299</v>
      </c>
      <c r="AI308">
        <v>40</v>
      </c>
      <c r="AJ308">
        <v>259</v>
      </c>
      <c r="AK308">
        <v>259</v>
      </c>
      <c r="AL308">
        <v>299</v>
      </c>
      <c r="AM308">
        <v>299</v>
      </c>
      <c r="AN308">
        <v>299</v>
      </c>
      <c r="AO308">
        <v>299</v>
      </c>
      <c r="AP308">
        <v>299</v>
      </c>
      <c r="AQ308">
        <v>299</v>
      </c>
      <c r="AR308">
        <v>299</v>
      </c>
      <c r="AS308">
        <v>299</v>
      </c>
      <c r="AT308">
        <v>299</v>
      </c>
      <c r="AU308">
        <v>299</v>
      </c>
      <c r="AV308">
        <v>299</v>
      </c>
      <c r="AW308">
        <v>299</v>
      </c>
      <c r="AX308">
        <v>299</v>
      </c>
      <c r="AY308">
        <v>299</v>
      </c>
      <c r="AZ308">
        <v>299</v>
      </c>
      <c r="BA308">
        <v>299</v>
      </c>
      <c r="BB308">
        <v>299</v>
      </c>
      <c r="BC308">
        <v>299</v>
      </c>
      <c r="BD308">
        <v>299</v>
      </c>
      <c r="BE308">
        <v>299</v>
      </c>
      <c r="BF308">
        <v>299</v>
      </c>
      <c r="BG308">
        <v>299</v>
      </c>
      <c r="BH308">
        <v>299</v>
      </c>
      <c r="BI308">
        <v>299</v>
      </c>
      <c r="BJ308">
        <v>299</v>
      </c>
      <c r="BK308">
        <v>299</v>
      </c>
      <c r="BL308">
        <v>299</v>
      </c>
      <c r="BM308">
        <v>299</v>
      </c>
    </row>
    <row r="309" spans="1:65" x14ac:dyDescent="0.25">
      <c r="D309" t="s">
        <v>804</v>
      </c>
      <c r="E309" s="99">
        <v>10.1624358890769</v>
      </c>
      <c r="F309" s="99">
        <v>3.8262499999999999</v>
      </c>
      <c r="G309" s="99">
        <v>3.6106015714742616</v>
      </c>
      <c r="H309" s="99">
        <v>1.0874999999999999</v>
      </c>
      <c r="I309" s="99">
        <v>0.9375</v>
      </c>
      <c r="J309" s="99">
        <v>1.8049651871555485</v>
      </c>
      <c r="K309" s="99">
        <v>1.9737499999999999</v>
      </c>
      <c r="L309" s="99">
        <v>1.0388843995438601</v>
      </c>
      <c r="M309" s="99">
        <v>3.3841850661085973</v>
      </c>
      <c r="N309" s="99">
        <v>2.4337499999999999</v>
      </c>
      <c r="O309" s="99">
        <v>0.3925575249206949</v>
      </c>
      <c r="P309" s="99">
        <v>1.2192719315212575</v>
      </c>
      <c r="Q309" s="99">
        <v>2.0124999999999997</v>
      </c>
      <c r="R309" s="99">
        <v>3.07</v>
      </c>
      <c r="S309" s="99">
        <v>3.7822334136215696</v>
      </c>
      <c r="T309" s="99">
        <v>2.1675</v>
      </c>
      <c r="U309" s="99">
        <v>3.4499728871305511</v>
      </c>
      <c r="V309" s="99">
        <v>0.95625000000000004</v>
      </c>
      <c r="W309" s="99">
        <v>1.4698816834444275</v>
      </c>
      <c r="X309" s="99">
        <v>1.407495605418601</v>
      </c>
      <c r="Y309" s="99">
        <v>17.5825</v>
      </c>
      <c r="Z309" s="99">
        <v>3.7651270200069868</v>
      </c>
      <c r="AA309" s="99">
        <v>2.3875000000000002</v>
      </c>
      <c r="AB309" s="99">
        <v>0.94</v>
      </c>
      <c r="AC309" s="99">
        <v>2.4037500000000001</v>
      </c>
      <c r="AD309" s="99">
        <v>1.3450000000000002</v>
      </c>
      <c r="AE309" s="92">
        <v>547.91750000000002</v>
      </c>
      <c r="AF309" s="92">
        <v>232219.81546719442</v>
      </c>
      <c r="AG309" s="91">
        <v>4.3904490401067946</v>
      </c>
      <c r="AH309" s="92">
        <v>973.26793097113671</v>
      </c>
      <c r="AI309" s="99">
        <v>104.19583097825462</v>
      </c>
      <c r="AJ309" s="99">
        <v>31.914418019337813</v>
      </c>
      <c r="AK309" s="99">
        <v>27.147758840448891</v>
      </c>
      <c r="AL309" s="99">
        <v>101.75999999999999</v>
      </c>
      <c r="AM309" s="99">
        <v>175.22553749999997</v>
      </c>
      <c r="AN309" s="99">
        <v>16.077500000000001</v>
      </c>
      <c r="AO309" s="101">
        <v>2.9051392887135172</v>
      </c>
      <c r="AP309" s="99">
        <v>54.5</v>
      </c>
      <c r="AQ309" s="99">
        <v>36.454999999999998</v>
      </c>
      <c r="AR309" s="99">
        <v>62.582499999999996</v>
      </c>
      <c r="AS309" s="99">
        <v>8.0500000000000007</v>
      </c>
      <c r="AT309" s="99">
        <v>264.03830941181161</v>
      </c>
      <c r="AU309" s="99">
        <v>3.5625</v>
      </c>
      <c r="AV309" s="99">
        <v>7.7342946633603944</v>
      </c>
      <c r="AW309" s="99">
        <v>3.1774999999999998</v>
      </c>
      <c r="AX309" s="99">
        <v>11.945</v>
      </c>
      <c r="AY309" s="99">
        <v>22.695</v>
      </c>
      <c r="AZ309" s="99">
        <v>1.7224999999999999</v>
      </c>
      <c r="BA309" s="99">
        <v>0.92963482978417522</v>
      </c>
      <c r="BB309" s="99">
        <v>7.63</v>
      </c>
      <c r="BC309" s="99">
        <v>13.692499999999999</v>
      </c>
      <c r="BD309" s="99">
        <v>12.07</v>
      </c>
      <c r="BE309" s="99">
        <v>14.962499999999999</v>
      </c>
      <c r="BF309" s="99">
        <v>49.582499999999996</v>
      </c>
      <c r="BG309" s="99">
        <v>1.6443644988680985</v>
      </c>
      <c r="BH309" s="99">
        <v>5.4446210912906707</v>
      </c>
      <c r="BI309" s="99">
        <v>5</v>
      </c>
      <c r="BJ309" s="99">
        <v>2</v>
      </c>
      <c r="BK309" s="99">
        <v>29.987500000000001</v>
      </c>
      <c r="BL309" s="99">
        <v>8.18</v>
      </c>
      <c r="BM309" s="99">
        <v>5.2275</v>
      </c>
    </row>
    <row r="310" spans="1:65" x14ac:dyDescent="0.25">
      <c r="D310" t="s">
        <v>805</v>
      </c>
      <c r="E310" s="99">
        <v>17.796710943718796</v>
      </c>
      <c r="F310" s="99">
        <v>6.9063765166779607</v>
      </c>
      <c r="G310" s="99">
        <v>6.5197854831015576</v>
      </c>
      <c r="H310" s="99">
        <v>2.8211030849939274</v>
      </c>
      <c r="I310" s="99">
        <v>2.9181464471120262</v>
      </c>
      <c r="J310" s="99">
        <v>4.956041646114496</v>
      </c>
      <c r="K310" s="99">
        <v>5.1733544165190839</v>
      </c>
      <c r="L310" s="99">
        <v>2.921148274190501</v>
      </c>
      <c r="M310" s="99">
        <v>6.4325000000000001</v>
      </c>
      <c r="N310" s="99">
        <v>8.9250000000000007</v>
      </c>
      <c r="O310" s="99">
        <v>1.5274983293575566</v>
      </c>
      <c r="P310" s="99">
        <v>3.7581788444038109</v>
      </c>
      <c r="Q310" s="99">
        <v>5.6487499999999997</v>
      </c>
      <c r="R310" s="99">
        <v>5.381875</v>
      </c>
      <c r="S310" s="99">
        <v>8.2787500000000005</v>
      </c>
      <c r="T310" s="99">
        <v>5.1375000000000002</v>
      </c>
      <c r="U310" s="99">
        <v>6.0687499999999996</v>
      </c>
      <c r="V310" s="99">
        <v>2.4525000000000001</v>
      </c>
      <c r="W310" s="99">
        <v>3.0743747629460554</v>
      </c>
      <c r="X310" s="99">
        <v>3.2749999999999999</v>
      </c>
      <c r="Y310" s="99">
        <v>26.2075</v>
      </c>
      <c r="Z310" s="99">
        <v>9.5166663568940706</v>
      </c>
      <c r="AA310" s="99">
        <v>4.8925000000000001</v>
      </c>
      <c r="AB310" s="99">
        <v>2.7425000000000002</v>
      </c>
      <c r="AC310" s="99">
        <v>4.625</v>
      </c>
      <c r="AD310" s="99">
        <v>3.6275639906769168</v>
      </c>
      <c r="AE310" s="92">
        <v>4629.9350000000004</v>
      </c>
      <c r="AF310" s="92">
        <v>2486094</v>
      </c>
      <c r="AG310" s="91">
        <v>5.779374999999991</v>
      </c>
      <c r="AH310" s="92">
        <v>10466.703104360189</v>
      </c>
      <c r="AI310" s="99">
        <v>343.34949064518355</v>
      </c>
      <c r="AJ310" s="99">
        <v>252.75276205394033</v>
      </c>
      <c r="AK310" s="99">
        <v>291.08628374115835</v>
      </c>
      <c r="AL310" s="99">
        <v>528.08999999999992</v>
      </c>
      <c r="AM310" s="99">
        <v>208.45646249999999</v>
      </c>
      <c r="AN310" s="99">
        <v>97.023557701551894</v>
      </c>
      <c r="AO310" s="101">
        <v>5.2774375000000004</v>
      </c>
      <c r="AP310" s="99">
        <v>319.37147157976722</v>
      </c>
      <c r="AQ310" s="99">
        <v>261.40610733095554</v>
      </c>
      <c r="AR310" s="99">
        <v>209.09945412209689</v>
      </c>
      <c r="AS310" s="99">
        <v>13.091727114638589</v>
      </c>
      <c r="AT310" s="99">
        <v>644.29999999999995</v>
      </c>
      <c r="AU310" s="99">
        <v>8.2177802336668542</v>
      </c>
      <c r="AV310" s="99">
        <v>20.628433195778531</v>
      </c>
      <c r="AW310" s="99">
        <v>8.1932727507474876</v>
      </c>
      <c r="AX310" s="99">
        <v>41.769999999999996</v>
      </c>
      <c r="AY310" s="99">
        <v>85.002499999999998</v>
      </c>
      <c r="AZ310" s="99">
        <v>4.7505421712606477</v>
      </c>
      <c r="BA310" s="99">
        <v>2.5337199507513706</v>
      </c>
      <c r="BB310" s="99">
        <v>25.515000000000001</v>
      </c>
      <c r="BC310" s="99">
        <v>64.728729006329402</v>
      </c>
      <c r="BD310" s="99">
        <v>46.505674988094562</v>
      </c>
      <c r="BE310" s="99">
        <v>61.05108119422313</v>
      </c>
      <c r="BF310" s="99">
        <v>202.60672781664391</v>
      </c>
      <c r="BG310" s="99">
        <v>34</v>
      </c>
      <c r="BH310" s="99">
        <v>18.682500000000001</v>
      </c>
      <c r="BI310" s="99">
        <v>30.044999999999998</v>
      </c>
      <c r="BJ310" s="99">
        <v>4.8550000000000004</v>
      </c>
      <c r="BK310" s="99">
        <v>119.21522336031806</v>
      </c>
      <c r="BL310" s="99">
        <v>13.01792265581426</v>
      </c>
      <c r="BM310" s="99">
        <v>15.687264575923331</v>
      </c>
    </row>
    <row r="311" spans="1:65" x14ac:dyDescent="0.25">
      <c r="D311" t="s">
        <v>806</v>
      </c>
      <c r="E311" s="99">
        <v>13.522500000000001</v>
      </c>
      <c r="F311" s="99">
        <v>5.07735548989473</v>
      </c>
      <c r="G311" s="99">
        <v>4.8324999999999996</v>
      </c>
      <c r="H311" s="99">
        <v>1.5304999662266694</v>
      </c>
      <c r="I311" s="99">
        <v>1.105</v>
      </c>
      <c r="J311" s="99">
        <v>2.9299999999999997</v>
      </c>
      <c r="K311" s="99">
        <v>2.8499999999999996</v>
      </c>
      <c r="L311" s="99">
        <v>1.33</v>
      </c>
      <c r="M311" s="99">
        <v>4.2225000000000001</v>
      </c>
      <c r="N311" s="99">
        <v>3.6950000000000003</v>
      </c>
      <c r="O311" s="99">
        <v>0.61</v>
      </c>
      <c r="P311" s="99">
        <v>1.7999999999999998</v>
      </c>
      <c r="Q311" s="99">
        <v>3.8374510447814174</v>
      </c>
      <c r="R311" s="99">
        <v>4.0125000000000002</v>
      </c>
      <c r="S311" s="99">
        <v>5.2591385113502689</v>
      </c>
      <c r="T311" s="99">
        <v>2.9424999999999999</v>
      </c>
      <c r="U311" s="99">
        <v>4.6974999999999998</v>
      </c>
      <c r="V311" s="99">
        <v>1.375</v>
      </c>
      <c r="W311" s="99">
        <v>2.1408289005626999</v>
      </c>
      <c r="X311" s="99">
        <v>1.9600000000000002</v>
      </c>
      <c r="Y311" s="99">
        <v>19.832500000000003</v>
      </c>
      <c r="Z311" s="99">
        <v>5.5416256152642127</v>
      </c>
      <c r="AA311" s="99">
        <v>3.2149999999999999</v>
      </c>
      <c r="AB311" s="99">
        <v>1.415</v>
      </c>
      <c r="AC311" s="99">
        <v>3.2925</v>
      </c>
      <c r="AD311" s="99">
        <v>2.2475000000000001</v>
      </c>
      <c r="AE311" s="92">
        <v>1235.9375</v>
      </c>
      <c r="AF311" s="92">
        <v>399600</v>
      </c>
      <c r="AG311" s="91">
        <v>5.1893875000000698</v>
      </c>
      <c r="AH311" s="92">
        <v>1642.3965668764222</v>
      </c>
      <c r="AI311" s="99">
        <v>177.05488207678678</v>
      </c>
      <c r="AJ311" s="99">
        <v>97.054296656507319</v>
      </c>
      <c r="AK311" s="99">
        <v>77.191668639591981</v>
      </c>
      <c r="AL311" s="99">
        <v>174.32</v>
      </c>
      <c r="AM311" s="99">
        <v>190.94898750000002</v>
      </c>
      <c r="AN311" s="99">
        <v>57.010991591505466</v>
      </c>
      <c r="AO311" s="101">
        <v>3.65625</v>
      </c>
      <c r="AP311" s="99">
        <v>114.5825</v>
      </c>
      <c r="AQ311" s="99">
        <v>120.2</v>
      </c>
      <c r="AR311" s="99">
        <v>107.375</v>
      </c>
      <c r="AS311" s="99">
        <v>10.13766980136411</v>
      </c>
      <c r="AT311" s="99">
        <v>479.91750000000002</v>
      </c>
      <c r="AU311" s="99">
        <v>5.0749999999999993</v>
      </c>
      <c r="AV311" s="99">
        <v>11.424999999999999</v>
      </c>
      <c r="AW311" s="99">
        <v>4.58</v>
      </c>
      <c r="AX311" s="99">
        <v>21.8825</v>
      </c>
      <c r="AY311" s="99">
        <v>41.342500000000001</v>
      </c>
      <c r="AZ311" s="99">
        <v>2.6473823573164101</v>
      </c>
      <c r="BA311" s="99">
        <v>1.1299999999999999</v>
      </c>
      <c r="BB311" s="99">
        <v>14.914999999999999</v>
      </c>
      <c r="BC311" s="99">
        <v>33.8125</v>
      </c>
      <c r="BD311" s="99">
        <v>26.637499999999999</v>
      </c>
      <c r="BE311" s="99">
        <v>33.425000000000004</v>
      </c>
      <c r="BF311" s="99">
        <v>86.6875</v>
      </c>
      <c r="BG311" s="99">
        <v>9.99</v>
      </c>
      <c r="BH311" s="99">
        <v>11.692499999999999</v>
      </c>
      <c r="BI311" s="99">
        <v>16.625</v>
      </c>
      <c r="BJ311" s="99">
        <v>2.8767389682278237</v>
      </c>
      <c r="BK311" s="99">
        <v>58.860344506820354</v>
      </c>
      <c r="BL311" s="99">
        <v>10.163575502507291</v>
      </c>
      <c r="BM311" s="99">
        <v>10.324999999999999</v>
      </c>
    </row>
    <row r="312" spans="1:65" x14ac:dyDescent="0.25">
      <c r="D312" t="s">
        <v>807</v>
      </c>
      <c r="E312" s="99">
        <v>13.625516432313313</v>
      </c>
      <c r="F312" s="99">
        <v>5.0777809023871416</v>
      </c>
      <c r="G312" s="99">
        <v>4.8670620521236643</v>
      </c>
      <c r="H312" s="99">
        <v>1.585446390557425</v>
      </c>
      <c r="I312" s="99">
        <v>1.1577285100854515</v>
      </c>
      <c r="J312" s="99">
        <v>2.9886017220487902</v>
      </c>
      <c r="K312" s="99">
        <v>2.8965618972421741</v>
      </c>
      <c r="L312" s="99">
        <v>1.3808072200452639</v>
      </c>
      <c r="M312" s="99">
        <v>4.3133226018078172</v>
      </c>
      <c r="N312" s="99">
        <v>3.7695148601763915</v>
      </c>
      <c r="O312" s="99">
        <v>0.63251545377842977</v>
      </c>
      <c r="P312" s="99">
        <v>1.8242887053961001</v>
      </c>
      <c r="Q312" s="99">
        <v>3.8845322097299801</v>
      </c>
      <c r="R312" s="99">
        <v>4.0059943734875558</v>
      </c>
      <c r="S312" s="99">
        <v>5.2947496030526189</v>
      </c>
      <c r="T312" s="99">
        <v>3.0840366754994206</v>
      </c>
      <c r="U312" s="99">
        <v>4.7123816650818755</v>
      </c>
      <c r="V312" s="99">
        <v>1.4331216537577167</v>
      </c>
      <c r="W312" s="99">
        <v>2.1873923774868902</v>
      </c>
      <c r="X312" s="99">
        <v>2.0303034525077672</v>
      </c>
      <c r="Y312" s="99">
        <v>20.150395893143987</v>
      </c>
      <c r="Z312" s="99">
        <v>5.7415084587657281</v>
      </c>
      <c r="AA312" s="99">
        <v>3.2799814312664592</v>
      </c>
      <c r="AB312" s="99">
        <v>1.4650457104405612</v>
      </c>
      <c r="AC312" s="99">
        <v>3.2965800312596647</v>
      </c>
      <c r="AD312" s="99">
        <v>2.2591722380033006</v>
      </c>
      <c r="AE312" s="92">
        <v>1392.8753753133308</v>
      </c>
      <c r="AF312" s="92">
        <v>457006.75916334876</v>
      </c>
      <c r="AG312" s="91">
        <v>5.1802722099761063</v>
      </c>
      <c r="AH312" s="92">
        <v>1886.6430653550583</v>
      </c>
      <c r="AI312" s="99">
        <v>178.96077668164213</v>
      </c>
      <c r="AJ312" s="99">
        <v>100.3760665989348</v>
      </c>
      <c r="AK312" s="99">
        <v>80.178218421469197</v>
      </c>
      <c r="AL312" s="99">
        <v>180.3409065794838</v>
      </c>
      <c r="AM312" s="99">
        <v>191.16874155708143</v>
      </c>
      <c r="AN312" s="99">
        <v>57.598312886949145</v>
      </c>
      <c r="AO312" s="101">
        <v>3.7367255140137829</v>
      </c>
      <c r="AP312" s="99">
        <v>119.22959714263958</v>
      </c>
      <c r="AQ312" s="99">
        <v>126.59319812875249</v>
      </c>
      <c r="AR312" s="99">
        <v>109.75919672108749</v>
      </c>
      <c r="AS312" s="99">
        <v>10.323095923813785</v>
      </c>
      <c r="AT312" s="99">
        <v>462.17377727026224</v>
      </c>
      <c r="AU312" s="99">
        <v>5.1893937354713735</v>
      </c>
      <c r="AV312" s="99">
        <v>11.635782346799985</v>
      </c>
      <c r="AW312" s="99">
        <v>4.6788500864287563</v>
      </c>
      <c r="AX312" s="99">
        <v>22.509181285590881</v>
      </c>
      <c r="AY312" s="99">
        <v>43.53829666558574</v>
      </c>
      <c r="AZ312" s="99">
        <v>2.7187667419809545</v>
      </c>
      <c r="BA312" s="99">
        <v>1.1679110280977294</v>
      </c>
      <c r="BB312" s="99">
        <v>15.251690127494602</v>
      </c>
      <c r="BC312" s="99">
        <v>34.777627716440755</v>
      </c>
      <c r="BD312" s="99">
        <v>27.05097842305031</v>
      </c>
      <c r="BE312" s="99">
        <v>34.100456818591482</v>
      </c>
      <c r="BF312" s="99">
        <v>89.101378257417991</v>
      </c>
      <c r="BG312" s="99">
        <v>11.322466189268399</v>
      </c>
      <c r="BH312" s="99">
        <v>11.691276610365966</v>
      </c>
      <c r="BI312" s="99">
        <v>17.039822189724219</v>
      </c>
      <c r="BJ312" s="99">
        <v>2.9752842091195046</v>
      </c>
      <c r="BK312" s="99">
        <v>60.91241234814423</v>
      </c>
      <c r="BL312" s="99">
        <v>10.207593596449682</v>
      </c>
      <c r="BM312" s="99">
        <v>10.344413271093856</v>
      </c>
    </row>
    <row r="313" spans="1:65" x14ac:dyDescent="0.25">
      <c r="D313" t="s">
        <v>808</v>
      </c>
      <c r="E313" s="35">
        <v>1.2707180537054596</v>
      </c>
      <c r="F313" s="35">
        <v>0.46783885195144903</v>
      </c>
      <c r="G313" s="35">
        <v>0.40402989865374939</v>
      </c>
      <c r="H313" s="35">
        <v>0.32642635131671521</v>
      </c>
      <c r="I313" s="35">
        <v>0.17952985696590398</v>
      </c>
      <c r="J313" s="35">
        <v>0.36595087412594296</v>
      </c>
      <c r="K313" s="35">
        <v>0.39232292783537226</v>
      </c>
      <c r="L313" s="35">
        <v>0.22139728957076862</v>
      </c>
      <c r="M313" s="35">
        <v>0.46100381146979974</v>
      </c>
      <c r="N313" s="35">
        <v>0.69608286999384095</v>
      </c>
      <c r="O313" s="35">
        <v>0.11258266813382148</v>
      </c>
      <c r="P313" s="35">
        <v>0.22217124520357229</v>
      </c>
      <c r="Q313" s="35">
        <v>0.45394147732567908</v>
      </c>
      <c r="R313" s="35">
        <v>0.30261563962561777</v>
      </c>
      <c r="S313" s="35">
        <v>0.61442922657641907</v>
      </c>
      <c r="T313" s="35">
        <v>0.50337488497147376</v>
      </c>
      <c r="U313" s="35">
        <v>0.4950256742070383</v>
      </c>
      <c r="V313" s="35">
        <v>0.19253236478360528</v>
      </c>
      <c r="W313" s="35">
        <v>0.19990726408138587</v>
      </c>
      <c r="X313" s="35">
        <v>0.27210268188539516</v>
      </c>
      <c r="Y313" s="35">
        <v>1.2934094646024199</v>
      </c>
      <c r="Z313" s="35">
        <v>0.86587818831041896</v>
      </c>
      <c r="AA313" s="35">
        <v>0.3284326509567807</v>
      </c>
      <c r="AB313" s="35">
        <v>0.30062029286679587</v>
      </c>
      <c r="AC313" s="35">
        <v>0.32037858025366817</v>
      </c>
      <c r="AD313" s="35">
        <v>0.20714756065715476</v>
      </c>
      <c r="AE313" s="35">
        <v>611.43583223628127</v>
      </c>
      <c r="AF313" s="35">
        <v>228652.97832675514</v>
      </c>
      <c r="AG313" s="91">
        <v>0.21606577588532208</v>
      </c>
      <c r="AH313" s="35">
        <v>941.38746608033682</v>
      </c>
      <c r="AI313" s="35">
        <v>43.71638206785282</v>
      </c>
      <c r="AJ313" s="35">
        <v>30.198830811548394</v>
      </c>
      <c r="AK313" s="35">
        <v>28.385225344148768</v>
      </c>
      <c r="AL313" s="35">
        <v>43.623427241224242</v>
      </c>
      <c r="AM313" s="35">
        <v>6.7452902167145625</v>
      </c>
      <c r="AN313" s="35">
        <v>11.181233332374255</v>
      </c>
      <c r="AO313" s="35">
        <v>0.40661092730908982</v>
      </c>
      <c r="AP313" s="35">
        <v>36.628379554974039</v>
      </c>
      <c r="AQ313" s="35">
        <v>31.21596089219306</v>
      </c>
      <c r="AR313" s="35">
        <v>20.339771079622643</v>
      </c>
      <c r="AS313" s="35">
        <v>0.79291653910461612</v>
      </c>
      <c r="AT313" s="35">
        <v>54.506456432978474</v>
      </c>
      <c r="AU313" s="35">
        <v>0.81163739522958522</v>
      </c>
      <c r="AV313" s="35">
        <v>1.386414108700303</v>
      </c>
      <c r="AW313" s="35">
        <v>0.59621919465076234</v>
      </c>
      <c r="AX313" s="35">
        <v>4.8584658006394754</v>
      </c>
      <c r="AY313" s="35">
        <v>11.625932504974994</v>
      </c>
      <c r="AZ313" s="35">
        <v>0.4222915361471955</v>
      </c>
      <c r="BA313" s="35">
        <v>0.16979217392450777</v>
      </c>
      <c r="BB313" s="35">
        <v>3.0918343132547994</v>
      </c>
      <c r="BC313" s="35">
        <v>9.1731596715023418</v>
      </c>
      <c r="BD313" s="35">
        <v>6.4782510494858041</v>
      </c>
      <c r="BE313" s="35">
        <v>8.3987624927522493</v>
      </c>
      <c r="BF313" s="35">
        <v>19.210828142373245</v>
      </c>
      <c r="BG313" s="35">
        <v>5.4267587888528013</v>
      </c>
      <c r="BH313" s="35">
        <v>1.9305896683643937</v>
      </c>
      <c r="BI313" s="35">
        <v>4.2357286370944189</v>
      </c>
      <c r="BJ313" s="35">
        <v>0.46294552356788909</v>
      </c>
      <c r="BK313" s="35">
        <v>13.257512865452121</v>
      </c>
      <c r="BL313" s="35">
        <v>0.79635319389695558</v>
      </c>
      <c r="BM313" s="35">
        <v>1.6091498740703463</v>
      </c>
    </row>
    <row r="314" spans="1:65" x14ac:dyDescent="0.25">
      <c r="D314" t="s">
        <v>809</v>
      </c>
      <c r="E314" s="36">
        <v>9.3260175496314726E-2</v>
      </c>
      <c r="F314" s="36">
        <v>9.2134509334877157E-2</v>
      </c>
      <c r="G314" s="36">
        <v>8.3013097907280106E-2</v>
      </c>
      <c r="H314" s="36">
        <v>0.20588923930877751</v>
      </c>
      <c r="I314" s="36">
        <v>0.15507077471267677</v>
      </c>
      <c r="J314" s="36">
        <v>0.12244886008935006</v>
      </c>
      <c r="K314" s="36">
        <v>0.13544434462419194</v>
      </c>
      <c r="L314" s="36">
        <v>0.16033902948704964</v>
      </c>
      <c r="M314" s="36">
        <v>0.10687904755294259</v>
      </c>
      <c r="N314" s="36">
        <v>0.18466112903485629</v>
      </c>
      <c r="O314" s="36">
        <v>0.17799196440385975</v>
      </c>
      <c r="P314" s="36">
        <v>0.12178513441781857</v>
      </c>
      <c r="Q314" s="36">
        <v>0.11685872398963407</v>
      </c>
      <c r="R314" s="36">
        <v>7.5540705106424133E-2</v>
      </c>
      <c r="S314" s="36">
        <v>0.1160450016790554</v>
      </c>
      <c r="T314" s="36">
        <v>0.16321948729418356</v>
      </c>
      <c r="U314" s="36">
        <v>0.10504787374823925</v>
      </c>
      <c r="V314" s="36">
        <v>0.13434474615520306</v>
      </c>
      <c r="W314" s="36">
        <v>9.139067418304743E-2</v>
      </c>
      <c r="X314" s="36">
        <v>0.13402069604388567</v>
      </c>
      <c r="Y314" s="36">
        <v>6.4187794198251574E-2</v>
      </c>
      <c r="Z314" s="36">
        <v>0.15081022601098107</v>
      </c>
      <c r="AA314" s="36">
        <v>0.10013247264938539</v>
      </c>
      <c r="AB314" s="36">
        <v>0.2051951626658767</v>
      </c>
      <c r="AC314" s="36">
        <v>9.7185136479531323E-2</v>
      </c>
      <c r="AD314" s="36">
        <v>9.1691796301567388E-2</v>
      </c>
      <c r="AE314" s="36">
        <v>0.43897382570837484</v>
      </c>
      <c r="AF314" s="36">
        <v>0.50032734471007523</v>
      </c>
      <c r="AG314" s="36">
        <v>4.1709347912108785E-2</v>
      </c>
      <c r="AH314" s="36">
        <v>0.4989748635379378</v>
      </c>
      <c r="AI314" s="36">
        <v>0.24427912573055605</v>
      </c>
      <c r="AJ314" s="36">
        <v>0.30085688585717968</v>
      </c>
      <c r="AK314" s="36">
        <v>0.35402664093803438</v>
      </c>
      <c r="AL314" s="36">
        <v>0.24189424389966438</v>
      </c>
      <c r="AM314" s="36">
        <v>3.5284483026742496E-2</v>
      </c>
      <c r="AN314" s="36">
        <v>0.19412432017444983</v>
      </c>
      <c r="AO314" s="36">
        <v>0.1088147699862308</v>
      </c>
      <c r="AP314" s="36">
        <v>0.30720878399978074</v>
      </c>
      <c r="AQ314" s="36">
        <v>0.24658481935533891</v>
      </c>
      <c r="AR314" s="36">
        <v>0.18531268164533554</v>
      </c>
      <c r="AS314" s="36">
        <v>7.6809955555627488E-2</v>
      </c>
      <c r="AT314" s="36">
        <v>0.11793498271345045</v>
      </c>
      <c r="AU314" s="36">
        <v>0.15640312464281744</v>
      </c>
      <c r="AV314" s="36">
        <v>0.11915091459935977</v>
      </c>
      <c r="AW314" s="36">
        <v>0.12742857403790872</v>
      </c>
      <c r="AX314" s="36">
        <v>0.21584373678440244</v>
      </c>
      <c r="AY314" s="36">
        <v>0.26702772950152082</v>
      </c>
      <c r="AZ314" s="36">
        <v>0.155324666006288</v>
      </c>
      <c r="BA314" s="36">
        <v>0.14538108626396135</v>
      </c>
      <c r="BB314" s="36">
        <v>0.20272076651236656</v>
      </c>
      <c r="BC314" s="36">
        <v>0.26376611269450756</v>
      </c>
      <c r="BD314" s="36">
        <v>0.23948305854865662</v>
      </c>
      <c r="BE314" s="36">
        <v>0.24629472084295556</v>
      </c>
      <c r="BF314" s="36">
        <v>0.21560640831921002</v>
      </c>
      <c r="BG314" s="36">
        <v>0.47929123374167049</v>
      </c>
      <c r="BH314" s="36">
        <v>0.1651307836350954</v>
      </c>
      <c r="BI314" s="36">
        <v>0.24857821812534842</v>
      </c>
      <c r="BJ314" s="36">
        <v>0.15559707612097051</v>
      </c>
      <c r="BK314" s="36">
        <v>0.21764879035949111</v>
      </c>
      <c r="BL314" s="36">
        <v>7.8015762125750815E-2</v>
      </c>
      <c r="BM314" s="36">
        <v>0.1555573846384222</v>
      </c>
    </row>
  </sheetData>
  <sortState xmlns:xlrd2="http://schemas.microsoft.com/office/spreadsheetml/2017/richdata2" ref="A6:BM301">
    <sortCondition ref="B6:B301"/>
    <sortCondition ref="D6:D301"/>
  </sortState>
  <phoneticPr fontId="0" type="noConversion"/>
  <conditionalFormatting sqref="B270 C270:D277 B272:B277">
    <cfRule type="cellIs" dxfId="9" priority="2" stopIfTrue="1" operator="equal">
      <formula>#REF!</formula>
    </cfRule>
  </conditionalFormatting>
  <conditionalFormatting sqref="B6:D51 B52:C53">
    <cfRule type="cellIs" dxfId="8" priority="54" stopIfTrue="1" operator="equal">
      <formula>#REF!</formula>
    </cfRule>
  </conditionalFormatting>
  <conditionalFormatting sqref="B54:D92 B93 D93">
    <cfRule type="cellIs" dxfId="7" priority="51" stopIfTrue="1" operator="equal">
      <formula>#REF!</formula>
    </cfRule>
  </conditionalFormatting>
  <conditionalFormatting sqref="B94:D141">
    <cfRule type="cellIs" dxfId="6" priority="40" stopIfTrue="1" operator="equal">
      <formula>#REF!</formula>
    </cfRule>
  </conditionalFormatting>
  <conditionalFormatting sqref="B151:D269">
    <cfRule type="cellIs" dxfId="5" priority="14" stopIfTrue="1" operator="equal">
      <formula>#REF!</formula>
    </cfRule>
  </conditionalFormatting>
  <conditionalFormatting sqref="B278:D286">
    <cfRule type="cellIs" dxfId="4" priority="13" stopIfTrue="1" operator="equal">
      <formula>#REF!</formula>
    </cfRule>
  </conditionalFormatting>
  <conditionalFormatting sqref="B287:D304">
    <cfRule type="cellIs" dxfId="3" priority="12" stopIfTrue="1" operator="equal">
      <formula>#REF!</formula>
    </cfRule>
  </conditionalFormatting>
  <conditionalFormatting sqref="B305:D306">
    <cfRule type="cellIs" dxfId="2" priority="11" stopIfTrue="1" operator="equal">
      <formula>#REF!</formula>
    </cfRule>
  </conditionalFormatting>
  <conditionalFormatting sqref="C142:C146 B142:B150 D142:D150 C148:C150">
    <cfRule type="cellIs" dxfId="1" priority="39" stopIfTrue="1" operator="equal">
      <formula>#REF!</formula>
    </cfRule>
  </conditionalFormatting>
  <conditionalFormatting sqref="D307">
    <cfRule type="cellIs" dxfId="0" priority="1" stopIfTrue="1" operator="equal">
      <formula>#REF!</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876ab5d-c363-4cb9-b177-8b68990486e8" xsi:nil="true"/>
    <lcf76f155ced4ddcb4097134ff3c332f xmlns="03dfb928-5554-4a87-8e9a-edea6c8e310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7" ma:contentTypeDescription="Create a new document." ma:contentTypeScope="" ma:versionID="ef4920efdfdfe611c5df7b42b50bb286">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f9ac61c542d3509ad91aa6a03b55d480"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b9d03e-f63d-43c7-9a43-349d0cf1a4d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ad3bd6-ea6a-409c-b72a-f45566beb83b}" ma:internalName="TaxCatchAll" ma:showField="CatchAllData" ma:web="d876ab5d-c363-4cb9-b177-8b689904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7F2EC-4F34-4B44-80B3-17B762521F49}">
  <ds:schemaRefs>
    <ds:schemaRef ds:uri="http://schemas.microsoft.com/sharepoint/v3/contenttype/forms"/>
  </ds:schemaRefs>
</ds:datastoreItem>
</file>

<file path=customXml/itemProps2.xml><?xml version="1.0" encoding="utf-8"?>
<ds:datastoreItem xmlns:ds="http://schemas.openxmlformats.org/officeDocument/2006/customXml" ds:itemID="{49E996D0-1F08-4812-9C90-B50ADB0D82F6}">
  <ds:schemaRefs>
    <ds:schemaRef ds:uri="http://schemas.microsoft.com/office/2006/documentManagement/types"/>
    <ds:schemaRef ds:uri="d876ab5d-c363-4cb9-b177-8b68990486e8"/>
    <ds:schemaRef ds:uri="http://schemas.microsoft.com/office/2006/metadata/properties"/>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03dfb928-5554-4a87-8e9a-edea6c8e3105"/>
    <ds:schemaRef ds:uri="http://purl.org/dc/elements/1.1/"/>
  </ds:schemaRefs>
</ds:datastoreItem>
</file>

<file path=customXml/itemProps3.xml><?xml version="1.0" encoding="utf-8"?>
<ds:datastoreItem xmlns:ds="http://schemas.openxmlformats.org/officeDocument/2006/customXml" ds:itemID="{160E54E4-2D7E-476C-A780-134831B11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ItemsWeights</vt:lpstr>
      <vt:lpstr>Calculator</vt:lpstr>
      <vt:lpstr>2023 Q1 Index</vt:lpstr>
      <vt:lpstr>2023 Q1 AveragePrice</vt:lpstr>
      <vt:lpstr>2022 Q1 - 2023 Q1 Index</vt:lpstr>
      <vt:lpstr>2022 Q1 - 2023 Q1 AveragePrice</vt:lpstr>
      <vt:lpstr>Cities</vt:lpstr>
      <vt:lpstr>'2022 Q1 - 2023 Q1 Index'!Print_Area</vt:lpstr>
      <vt:lpstr>ItemsWeights!Print_Area</vt:lpstr>
    </vt:vector>
  </TitlesOfParts>
  <Manager/>
  <Company>CREC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wks1</dc:creator>
  <cp:keywords/>
  <dc:description/>
  <cp:lastModifiedBy>Dennis Maurer</cp:lastModifiedBy>
  <cp:revision/>
  <dcterms:created xsi:type="dcterms:W3CDTF">2005-04-08T21:19:37Z</dcterms:created>
  <dcterms:modified xsi:type="dcterms:W3CDTF">2023-06-02T21:34:34Z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32600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